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0.12.2015\"/>
    </mc:Choice>
  </mc:AlternateContent>
  <bookViews>
    <workbookView xWindow="240" yWindow="120" windowWidth="18060" windowHeight="7050"/>
  </bookViews>
  <sheets>
    <sheet name="prognozi (3)" sheetId="7" r:id="rId1"/>
    <sheet name="prognozi (2)" sheetId="6" state="hidden" r:id="rId2"/>
    <sheet name="Sheet1" sheetId="1" state="hidden" r:id="rId3"/>
    <sheet name="Sheet2" sheetId="2" state="hidden" r:id="rId4"/>
    <sheet name="Sheet3" sheetId="3" state="hidden" r:id="rId5"/>
  </sheets>
  <definedNames>
    <definedName name="_xlnm._FilterDatabase" localSheetId="1" hidden="1">'prognozi (2)'!$A$3:$D$171</definedName>
    <definedName name="_xlnm._FilterDatabase" localSheetId="0" hidden="1">'prognozi (3)'!$B$2:$D$134</definedName>
    <definedName name="_xlnm._FilterDatabase" localSheetId="2" hidden="1">Sheet1!$A$3:$H$171</definedName>
    <definedName name="_xlnm.Print_Area" localSheetId="1">'prognozi (2)'!$B$2:$G$171</definedName>
    <definedName name="_xlnm.Print_Area" localSheetId="0">'prognozi (3)'!$B$2:$D$139</definedName>
    <definedName name="_xlnm.Print_Area" localSheetId="2">Sheet1!$B$2:$J$171</definedName>
    <definedName name="_xlnm.Print_Area" localSheetId="4">Sheet3!$B$2:$D$15</definedName>
    <definedName name="_xlnm.Print_Titles" localSheetId="0">'prognozi (3)'!$2:$2</definedName>
  </definedNames>
  <calcPr calcId="152511"/>
</workbook>
</file>

<file path=xl/calcChain.xml><?xml version="1.0" encoding="utf-8"?>
<calcChain xmlns="http://schemas.openxmlformats.org/spreadsheetml/2006/main">
  <c r="D88" i="7" l="1"/>
  <c r="D87" i="7" s="1"/>
  <c r="D40" i="7"/>
  <c r="D39" i="7" s="1"/>
  <c r="D29" i="7" l="1"/>
  <c r="D31" i="7"/>
  <c r="D32" i="7"/>
  <c r="D33" i="7"/>
  <c r="D34" i="7"/>
  <c r="D35" i="7"/>
  <c r="D36" i="7"/>
  <c r="D37" i="7"/>
  <c r="D38" i="7"/>
  <c r="D126" i="7"/>
  <c r="D30" i="7" l="1"/>
  <c r="D6" i="7" s="1"/>
  <c r="A134" i="7"/>
  <c r="A133" i="7"/>
  <c r="A132" i="7"/>
  <c r="A131" i="7"/>
  <c r="A130" i="7"/>
  <c r="A129" i="7"/>
  <c r="A128" i="7"/>
  <c r="A127" i="7"/>
  <c r="A125" i="7"/>
  <c r="D124" i="7"/>
  <c r="A122" i="7"/>
  <c r="A121" i="7"/>
  <c r="A120" i="7"/>
  <c r="A119" i="7"/>
  <c r="A117" i="7"/>
  <c r="A116" i="7"/>
  <c r="A115" i="7"/>
  <c r="A113" i="7"/>
  <c r="D112" i="7"/>
  <c r="A110" i="7"/>
  <c r="A109" i="7"/>
  <c r="A108" i="7"/>
  <c r="A107" i="7"/>
  <c r="A106" i="7"/>
  <c r="A105" i="7"/>
  <c r="A104" i="7"/>
  <c r="A103" i="7"/>
  <c r="A101" i="7"/>
  <c r="D100" i="7"/>
  <c r="A86" i="7"/>
  <c r="A85" i="7"/>
  <c r="A84" i="7"/>
  <c r="A83" i="7"/>
  <c r="A82" i="7"/>
  <c r="A81" i="7"/>
  <c r="A80" i="7"/>
  <c r="A79" i="7"/>
  <c r="A77" i="7"/>
  <c r="D76" i="7"/>
  <c r="A74" i="7"/>
  <c r="A73" i="7"/>
  <c r="A72" i="7"/>
  <c r="A71" i="7"/>
  <c r="A70" i="7"/>
  <c r="A69" i="7"/>
  <c r="A68" i="7"/>
  <c r="A67" i="7"/>
  <c r="A65" i="7"/>
  <c r="D64" i="7"/>
  <c r="A62" i="7"/>
  <c r="A61" i="7"/>
  <c r="A60" i="7"/>
  <c r="A59" i="7"/>
  <c r="A58" i="7"/>
  <c r="A57" i="7"/>
  <c r="A56" i="7"/>
  <c r="A55" i="7"/>
  <c r="A53" i="7"/>
  <c r="D52" i="7"/>
  <c r="A26" i="7"/>
  <c r="A25" i="7"/>
  <c r="A24" i="7"/>
  <c r="A23" i="7"/>
  <c r="A21" i="7"/>
  <c r="A20" i="7"/>
  <c r="A19" i="7"/>
  <c r="A18" i="7"/>
  <c r="A17" i="7"/>
  <c r="D16" i="7"/>
  <c r="G171" i="6"/>
  <c r="F171" i="6"/>
  <c r="A171" i="6"/>
  <c r="G170" i="6"/>
  <c r="F170" i="6"/>
  <c r="A170" i="6"/>
  <c r="G169" i="6"/>
  <c r="F169" i="6"/>
  <c r="A169" i="6"/>
  <c r="G168" i="6"/>
  <c r="F168" i="6"/>
  <c r="A168" i="6"/>
  <c r="G167" i="6"/>
  <c r="F167" i="6"/>
  <c r="A167" i="6"/>
  <c r="G166" i="6"/>
  <c r="F166" i="6"/>
  <c r="A166" i="6"/>
  <c r="G165" i="6"/>
  <c r="F165" i="6"/>
  <c r="A165" i="6"/>
  <c r="G164" i="6"/>
  <c r="F164" i="6"/>
  <c r="A164" i="6"/>
  <c r="G163" i="6"/>
  <c r="F163" i="6"/>
  <c r="A163" i="6"/>
  <c r="G162" i="6"/>
  <c r="F162" i="6"/>
  <c r="A162" i="6"/>
  <c r="E161" i="6"/>
  <c r="E160" i="6" s="1"/>
  <c r="D161" i="6"/>
  <c r="G159" i="6"/>
  <c r="F159" i="6"/>
  <c r="A159" i="6"/>
  <c r="G158" i="6"/>
  <c r="F158" i="6"/>
  <c r="A158" i="6"/>
  <c r="G157" i="6"/>
  <c r="F157" i="6"/>
  <c r="A157" i="6"/>
  <c r="G156" i="6"/>
  <c r="F156" i="6"/>
  <c r="A156" i="6"/>
  <c r="G155" i="6"/>
  <c r="F155" i="6"/>
  <c r="A155" i="6"/>
  <c r="G154" i="6"/>
  <c r="F154" i="6"/>
  <c r="A154" i="6"/>
  <c r="G153" i="6"/>
  <c r="F153" i="6"/>
  <c r="A153" i="6"/>
  <c r="G152" i="6"/>
  <c r="F152" i="6"/>
  <c r="A152" i="6"/>
  <c r="G151" i="6"/>
  <c r="F151" i="6"/>
  <c r="A151" i="6"/>
  <c r="G150" i="6"/>
  <c r="F150" i="6"/>
  <c r="A150" i="6"/>
  <c r="E149" i="6"/>
  <c r="E148" i="6" s="1"/>
  <c r="D149" i="6"/>
  <c r="G147" i="6"/>
  <c r="F147" i="6"/>
  <c r="A147" i="6"/>
  <c r="G146" i="6"/>
  <c r="F146" i="6"/>
  <c r="A146" i="6"/>
  <c r="G145" i="6"/>
  <c r="F145" i="6"/>
  <c r="A145" i="6"/>
  <c r="G144" i="6"/>
  <c r="F144" i="6"/>
  <c r="A144" i="6"/>
  <c r="G143" i="6"/>
  <c r="F143" i="6"/>
  <c r="A143" i="6"/>
  <c r="G142" i="6"/>
  <c r="F142" i="6"/>
  <c r="A142" i="6"/>
  <c r="G141" i="6"/>
  <c r="F141" i="6"/>
  <c r="A141" i="6"/>
  <c r="G140" i="6"/>
  <c r="F140" i="6"/>
  <c r="A140" i="6"/>
  <c r="G139" i="6"/>
  <c r="F139" i="6"/>
  <c r="A139" i="6"/>
  <c r="G138" i="6"/>
  <c r="F138" i="6"/>
  <c r="A138" i="6"/>
  <c r="E137" i="6"/>
  <c r="E136" i="6" s="1"/>
  <c r="D137" i="6"/>
  <c r="G135" i="6"/>
  <c r="F135" i="6"/>
  <c r="A135" i="6"/>
  <c r="G134" i="6"/>
  <c r="F134" i="6"/>
  <c r="A134" i="6"/>
  <c r="G133" i="6"/>
  <c r="F133" i="6"/>
  <c r="A133" i="6"/>
  <c r="G132" i="6"/>
  <c r="F132" i="6"/>
  <c r="A132" i="6"/>
  <c r="G131" i="6"/>
  <c r="F131" i="6"/>
  <c r="A131" i="6"/>
  <c r="G130" i="6"/>
  <c r="F130" i="6"/>
  <c r="A130" i="6"/>
  <c r="G129" i="6"/>
  <c r="F129" i="6"/>
  <c r="A129" i="6"/>
  <c r="G128" i="6"/>
  <c r="F128" i="6"/>
  <c r="A128" i="6"/>
  <c r="G127" i="6"/>
  <c r="F127" i="6"/>
  <c r="A127" i="6"/>
  <c r="G126" i="6"/>
  <c r="F126" i="6"/>
  <c r="A126" i="6"/>
  <c r="E125" i="6"/>
  <c r="E124" i="6" s="1"/>
  <c r="D125" i="6"/>
  <c r="G123" i="6"/>
  <c r="F123" i="6"/>
  <c r="A123" i="6"/>
  <c r="G122" i="6"/>
  <c r="F122" i="6"/>
  <c r="A122" i="6"/>
  <c r="G121" i="6"/>
  <c r="F121" i="6"/>
  <c r="A121" i="6"/>
  <c r="G120" i="6"/>
  <c r="F120" i="6"/>
  <c r="A120" i="6"/>
  <c r="G119" i="6"/>
  <c r="F119" i="6"/>
  <c r="A119" i="6"/>
  <c r="G118" i="6"/>
  <c r="F118" i="6"/>
  <c r="A118" i="6"/>
  <c r="G117" i="6"/>
  <c r="F117" i="6"/>
  <c r="A117" i="6"/>
  <c r="G116" i="6"/>
  <c r="F116" i="6"/>
  <c r="A116" i="6"/>
  <c r="G115" i="6"/>
  <c r="F115" i="6"/>
  <c r="A115" i="6"/>
  <c r="G114" i="6"/>
  <c r="F114" i="6"/>
  <c r="A114" i="6"/>
  <c r="E113" i="6"/>
  <c r="E112" i="6" s="1"/>
  <c r="D113" i="6"/>
  <c r="G111" i="6"/>
  <c r="F111" i="6"/>
  <c r="A111" i="6"/>
  <c r="G110" i="6"/>
  <c r="F110" i="6"/>
  <c r="A110" i="6"/>
  <c r="G109" i="6"/>
  <c r="F109" i="6"/>
  <c r="A109" i="6"/>
  <c r="G108" i="6"/>
  <c r="F108" i="6"/>
  <c r="A108" i="6"/>
  <c r="G107" i="6"/>
  <c r="F107" i="6"/>
  <c r="A107" i="6"/>
  <c r="G106" i="6"/>
  <c r="F106" i="6"/>
  <c r="A106" i="6"/>
  <c r="G105" i="6"/>
  <c r="F105" i="6"/>
  <c r="A105" i="6"/>
  <c r="G104" i="6"/>
  <c r="F104" i="6"/>
  <c r="A104" i="6"/>
  <c r="G103" i="6"/>
  <c r="F103" i="6"/>
  <c r="A103" i="6"/>
  <c r="G102" i="6"/>
  <c r="F102" i="6"/>
  <c r="A102" i="6"/>
  <c r="E101" i="6"/>
  <c r="E100" i="6" s="1"/>
  <c r="D101" i="6"/>
  <c r="G99" i="6"/>
  <c r="F99" i="6"/>
  <c r="A99" i="6"/>
  <c r="G98" i="6"/>
  <c r="F98" i="6"/>
  <c r="A98" i="6"/>
  <c r="G97" i="6"/>
  <c r="F97" i="6"/>
  <c r="A97" i="6"/>
  <c r="G96" i="6"/>
  <c r="F96" i="6"/>
  <c r="A96" i="6"/>
  <c r="G95" i="6"/>
  <c r="F95" i="6"/>
  <c r="A95" i="6"/>
  <c r="G94" i="6"/>
  <c r="F94" i="6"/>
  <c r="A94" i="6"/>
  <c r="G93" i="6"/>
  <c r="F93" i="6"/>
  <c r="A93" i="6"/>
  <c r="G92" i="6"/>
  <c r="F92" i="6"/>
  <c r="A92" i="6"/>
  <c r="G91" i="6"/>
  <c r="F91" i="6"/>
  <c r="A91" i="6"/>
  <c r="G90" i="6"/>
  <c r="F90" i="6"/>
  <c r="A90" i="6"/>
  <c r="E89" i="6"/>
  <c r="E88" i="6" s="1"/>
  <c r="D89" i="6"/>
  <c r="G87" i="6"/>
  <c r="F87" i="6"/>
  <c r="A87" i="6"/>
  <c r="G86" i="6"/>
  <c r="F86" i="6"/>
  <c r="A86" i="6"/>
  <c r="G85" i="6"/>
  <c r="F85" i="6"/>
  <c r="A85" i="6"/>
  <c r="G84" i="6"/>
  <c r="F84" i="6"/>
  <c r="A84" i="6"/>
  <c r="G83" i="6"/>
  <c r="F83" i="6"/>
  <c r="A83" i="6"/>
  <c r="G82" i="6"/>
  <c r="F82" i="6"/>
  <c r="A82" i="6"/>
  <c r="G81" i="6"/>
  <c r="F81" i="6"/>
  <c r="A81" i="6"/>
  <c r="G80" i="6"/>
  <c r="F80" i="6"/>
  <c r="A80" i="6"/>
  <c r="G79" i="6"/>
  <c r="F79" i="6"/>
  <c r="A79" i="6"/>
  <c r="G78" i="6"/>
  <c r="F78" i="6"/>
  <c r="A78" i="6"/>
  <c r="E77" i="6"/>
  <c r="E76" i="6" s="1"/>
  <c r="D77" i="6"/>
  <c r="G75" i="6"/>
  <c r="F75" i="6"/>
  <c r="A75" i="6"/>
  <c r="G74" i="6"/>
  <c r="F74" i="6"/>
  <c r="A74" i="6"/>
  <c r="G73" i="6"/>
  <c r="F73" i="6"/>
  <c r="A73" i="6"/>
  <c r="G72" i="6"/>
  <c r="F72" i="6"/>
  <c r="A72" i="6"/>
  <c r="G71" i="6"/>
  <c r="F71" i="6"/>
  <c r="A71" i="6"/>
  <c r="G70" i="6"/>
  <c r="F70" i="6"/>
  <c r="A70" i="6"/>
  <c r="G69" i="6"/>
  <c r="F69" i="6"/>
  <c r="A69" i="6"/>
  <c r="G68" i="6"/>
  <c r="F68" i="6"/>
  <c r="A68" i="6"/>
  <c r="G67" i="6"/>
  <c r="F67" i="6"/>
  <c r="A67" i="6"/>
  <c r="G66" i="6"/>
  <c r="F66" i="6"/>
  <c r="A66" i="6"/>
  <c r="E65" i="6"/>
  <c r="E64" i="6" s="1"/>
  <c r="D65" i="6"/>
  <c r="G63" i="6"/>
  <c r="F63" i="6"/>
  <c r="A63" i="6"/>
  <c r="G62" i="6"/>
  <c r="F62" i="6"/>
  <c r="A62" i="6"/>
  <c r="G61" i="6"/>
  <c r="F61" i="6"/>
  <c r="A61" i="6"/>
  <c r="G60" i="6"/>
  <c r="F60" i="6"/>
  <c r="A60" i="6"/>
  <c r="G59" i="6"/>
  <c r="F59" i="6"/>
  <c r="A59" i="6"/>
  <c r="G58" i="6"/>
  <c r="F58" i="6"/>
  <c r="A58" i="6"/>
  <c r="G57" i="6"/>
  <c r="F57" i="6"/>
  <c r="A57" i="6"/>
  <c r="G56" i="6"/>
  <c r="F56" i="6"/>
  <c r="A56" i="6"/>
  <c r="G55" i="6"/>
  <c r="F55" i="6"/>
  <c r="A55" i="6"/>
  <c r="G54" i="6"/>
  <c r="F54" i="6"/>
  <c r="A54" i="6"/>
  <c r="E53" i="6"/>
  <c r="E52" i="6" s="1"/>
  <c r="D53" i="6"/>
  <c r="G51" i="6"/>
  <c r="F51" i="6"/>
  <c r="A51" i="6"/>
  <c r="G50" i="6"/>
  <c r="F50" i="6"/>
  <c r="A50" i="6"/>
  <c r="G49" i="6"/>
  <c r="F49" i="6"/>
  <c r="A49" i="6"/>
  <c r="G48" i="6"/>
  <c r="F48" i="6"/>
  <c r="A48" i="6"/>
  <c r="G47" i="6"/>
  <c r="F47" i="6"/>
  <c r="A47" i="6"/>
  <c r="G46" i="6"/>
  <c r="F46" i="6"/>
  <c r="A46" i="6"/>
  <c r="G45" i="6"/>
  <c r="F45" i="6"/>
  <c r="A45" i="6"/>
  <c r="G44" i="6"/>
  <c r="F44" i="6"/>
  <c r="A44" i="6"/>
  <c r="G43" i="6"/>
  <c r="F43" i="6"/>
  <c r="A43" i="6"/>
  <c r="G42" i="6"/>
  <c r="F42" i="6"/>
  <c r="A42" i="6"/>
  <c r="E41" i="6"/>
  <c r="E40" i="6" s="1"/>
  <c r="D41" i="6"/>
  <c r="E39" i="6"/>
  <c r="D39" i="6"/>
  <c r="F39" i="6" s="1"/>
  <c r="E38" i="6"/>
  <c r="E14" i="6" s="1"/>
  <c r="D38" i="6"/>
  <c r="D14" i="6" s="1"/>
  <c r="E37" i="6"/>
  <c r="E13" i="6" s="1"/>
  <c r="D37" i="6"/>
  <c r="E36" i="6"/>
  <c r="E12" i="6" s="1"/>
  <c r="D36" i="6"/>
  <c r="A36" i="6" s="1"/>
  <c r="E35" i="6"/>
  <c r="G35" i="6" s="1"/>
  <c r="D35" i="6"/>
  <c r="E34" i="6"/>
  <c r="D34" i="6"/>
  <c r="A34" i="6" s="1"/>
  <c r="E33" i="6"/>
  <c r="D33" i="6"/>
  <c r="E32" i="6"/>
  <c r="D32" i="6"/>
  <c r="D8" i="6" s="1"/>
  <c r="E31" i="6"/>
  <c r="D31" i="6"/>
  <c r="F31" i="6" s="1"/>
  <c r="E30" i="6"/>
  <c r="E6" i="6" s="1"/>
  <c r="D30" i="6"/>
  <c r="D6" i="6" s="1"/>
  <c r="H27" i="6"/>
  <c r="G27" i="6"/>
  <c r="F27" i="6"/>
  <c r="A27" i="6"/>
  <c r="H26" i="6"/>
  <c r="G26" i="6"/>
  <c r="F26" i="6"/>
  <c r="A26" i="6"/>
  <c r="G25" i="6"/>
  <c r="F25" i="6"/>
  <c r="A25" i="6"/>
  <c r="G24" i="6"/>
  <c r="F24" i="6"/>
  <c r="A24" i="6"/>
  <c r="G23" i="6"/>
  <c r="F23" i="6"/>
  <c r="A23" i="6"/>
  <c r="G22" i="6"/>
  <c r="F22" i="6"/>
  <c r="A22" i="6"/>
  <c r="H21" i="6"/>
  <c r="G21" i="6"/>
  <c r="F21" i="6"/>
  <c r="A21" i="6"/>
  <c r="H20" i="6"/>
  <c r="G20" i="6"/>
  <c r="F20" i="6"/>
  <c r="A20" i="6"/>
  <c r="G19" i="6"/>
  <c r="F19" i="6"/>
  <c r="A19" i="6"/>
  <c r="G18" i="6"/>
  <c r="F18" i="6"/>
  <c r="A18" i="6"/>
  <c r="E17" i="6"/>
  <c r="E16" i="6" s="1"/>
  <c r="D17" i="6"/>
  <c r="E15" i="6"/>
  <c r="D13" i="6"/>
  <c r="D11" i="6"/>
  <c r="E10" i="6"/>
  <c r="E9" i="6"/>
  <c r="E7" i="6"/>
  <c r="D17" i="3"/>
  <c r="L10" i="3"/>
  <c r="B8" i="2"/>
  <c r="B7" i="2"/>
  <c r="B6" i="2"/>
  <c r="L79" i="1"/>
  <c r="M79" i="1" s="1"/>
  <c r="L163" i="1"/>
  <c r="L119" i="1"/>
  <c r="L113" i="1" s="1"/>
  <c r="L112" i="1" s="1"/>
  <c r="L103" i="1"/>
  <c r="M103" i="1" s="1"/>
  <c r="L67" i="1"/>
  <c r="L65" i="1" s="1"/>
  <c r="L64" i="1" s="1"/>
  <c r="L55" i="1"/>
  <c r="L43" i="1"/>
  <c r="M43" i="1" s="1"/>
  <c r="N18" i="1"/>
  <c r="N20" i="1"/>
  <c r="N21" i="1"/>
  <c r="N22" i="1"/>
  <c r="N23" i="1"/>
  <c r="N26" i="1"/>
  <c r="N27" i="1"/>
  <c r="L25" i="1"/>
  <c r="M25" i="1" s="1"/>
  <c r="L24" i="1"/>
  <c r="M24" i="1" s="1"/>
  <c r="L22" i="1"/>
  <c r="M22" i="1" s="1"/>
  <c r="L19" i="1"/>
  <c r="M19" i="1" s="1"/>
  <c r="K18" i="1"/>
  <c r="K19" i="1"/>
  <c r="K20" i="1"/>
  <c r="K21" i="1"/>
  <c r="K22" i="1"/>
  <c r="K23" i="1"/>
  <c r="K24" i="1"/>
  <c r="K25" i="1"/>
  <c r="K26" i="1"/>
  <c r="K27" i="1"/>
  <c r="K42" i="1"/>
  <c r="K43" i="1"/>
  <c r="K44" i="1"/>
  <c r="K45" i="1"/>
  <c r="K46" i="1"/>
  <c r="K47" i="1"/>
  <c r="K48" i="1"/>
  <c r="K49" i="1"/>
  <c r="K50" i="1"/>
  <c r="K51" i="1"/>
  <c r="K54" i="1"/>
  <c r="K55" i="1"/>
  <c r="K56" i="1"/>
  <c r="K57" i="1"/>
  <c r="K58" i="1"/>
  <c r="K59" i="1"/>
  <c r="K60" i="1"/>
  <c r="K61" i="1"/>
  <c r="K62" i="1"/>
  <c r="K63" i="1"/>
  <c r="K66" i="1"/>
  <c r="K67" i="1"/>
  <c r="K68" i="1"/>
  <c r="K69" i="1"/>
  <c r="K70" i="1"/>
  <c r="K71" i="1"/>
  <c r="K72" i="1"/>
  <c r="K73" i="1"/>
  <c r="K74" i="1"/>
  <c r="K75" i="1"/>
  <c r="K78" i="1"/>
  <c r="K79" i="1"/>
  <c r="K80" i="1"/>
  <c r="K81" i="1"/>
  <c r="K82" i="1"/>
  <c r="K83" i="1"/>
  <c r="K84" i="1"/>
  <c r="K85" i="1"/>
  <c r="K86" i="1"/>
  <c r="K87" i="1"/>
  <c r="K90" i="1"/>
  <c r="K91" i="1"/>
  <c r="K92" i="1"/>
  <c r="K93" i="1"/>
  <c r="K94" i="1"/>
  <c r="K95" i="1"/>
  <c r="K96" i="1"/>
  <c r="K97" i="1"/>
  <c r="K98" i="1"/>
  <c r="K99" i="1"/>
  <c r="K102" i="1"/>
  <c r="K103" i="1"/>
  <c r="K104" i="1"/>
  <c r="K105" i="1"/>
  <c r="K106" i="1"/>
  <c r="K107" i="1"/>
  <c r="K108" i="1"/>
  <c r="K109" i="1"/>
  <c r="K110" i="1"/>
  <c r="K111" i="1"/>
  <c r="K114" i="1"/>
  <c r="K115" i="1"/>
  <c r="K116" i="1"/>
  <c r="K117" i="1"/>
  <c r="K118" i="1"/>
  <c r="K119" i="1"/>
  <c r="K120" i="1"/>
  <c r="K121" i="1"/>
  <c r="K122" i="1"/>
  <c r="K123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5" i="1"/>
  <c r="K146" i="1"/>
  <c r="K147" i="1"/>
  <c r="K150" i="1"/>
  <c r="K151" i="1"/>
  <c r="K152" i="1"/>
  <c r="K153" i="1"/>
  <c r="K154" i="1"/>
  <c r="K155" i="1"/>
  <c r="K156" i="1"/>
  <c r="K157" i="1"/>
  <c r="K158" i="1"/>
  <c r="K159" i="1"/>
  <c r="K162" i="1"/>
  <c r="K164" i="1"/>
  <c r="K165" i="1"/>
  <c r="K166" i="1"/>
  <c r="K167" i="1"/>
  <c r="K168" i="1"/>
  <c r="K169" i="1"/>
  <c r="K170" i="1"/>
  <c r="K171" i="1"/>
  <c r="M18" i="1"/>
  <c r="M20" i="1"/>
  <c r="M21" i="1"/>
  <c r="M23" i="1"/>
  <c r="M26" i="1"/>
  <c r="M27" i="1"/>
  <c r="M42" i="1"/>
  <c r="M44" i="1"/>
  <c r="M45" i="1"/>
  <c r="M46" i="1"/>
  <c r="M47" i="1"/>
  <c r="M48" i="1"/>
  <c r="M49" i="1"/>
  <c r="M50" i="1"/>
  <c r="M51" i="1"/>
  <c r="M54" i="1"/>
  <c r="M56" i="1"/>
  <c r="M57" i="1"/>
  <c r="M58" i="1"/>
  <c r="M59" i="1"/>
  <c r="M60" i="1"/>
  <c r="M61" i="1"/>
  <c r="M62" i="1"/>
  <c r="M63" i="1"/>
  <c r="M66" i="1"/>
  <c r="M68" i="1"/>
  <c r="M69" i="1"/>
  <c r="M70" i="1"/>
  <c r="M71" i="1"/>
  <c r="M72" i="1"/>
  <c r="M73" i="1"/>
  <c r="M74" i="1"/>
  <c r="M75" i="1"/>
  <c r="M78" i="1"/>
  <c r="M80" i="1"/>
  <c r="M81" i="1"/>
  <c r="M82" i="1"/>
  <c r="M83" i="1"/>
  <c r="M84" i="1"/>
  <c r="M85" i="1"/>
  <c r="M86" i="1"/>
  <c r="M87" i="1"/>
  <c r="M90" i="1"/>
  <c r="M92" i="1"/>
  <c r="M93" i="1"/>
  <c r="M94" i="1"/>
  <c r="M95" i="1"/>
  <c r="M96" i="1"/>
  <c r="M97" i="1"/>
  <c r="M98" i="1"/>
  <c r="M99" i="1"/>
  <c r="M102" i="1"/>
  <c r="M104" i="1"/>
  <c r="M105" i="1"/>
  <c r="M106" i="1"/>
  <c r="M107" i="1"/>
  <c r="M108" i="1"/>
  <c r="M109" i="1"/>
  <c r="M110" i="1"/>
  <c r="M111" i="1"/>
  <c r="M114" i="1"/>
  <c r="M115" i="1"/>
  <c r="M116" i="1"/>
  <c r="M117" i="1"/>
  <c r="M118" i="1"/>
  <c r="M120" i="1"/>
  <c r="M121" i="1"/>
  <c r="M122" i="1"/>
  <c r="M123" i="1"/>
  <c r="M126" i="1"/>
  <c r="M128" i="1"/>
  <c r="M129" i="1"/>
  <c r="M130" i="1"/>
  <c r="M131" i="1"/>
  <c r="M132" i="1"/>
  <c r="M133" i="1"/>
  <c r="M134" i="1"/>
  <c r="M135" i="1"/>
  <c r="M138" i="1"/>
  <c r="M139" i="1"/>
  <c r="M140" i="1"/>
  <c r="M141" i="1"/>
  <c r="M142" i="1"/>
  <c r="M143" i="1"/>
  <c r="M144" i="1"/>
  <c r="M145" i="1"/>
  <c r="M146" i="1"/>
  <c r="M147" i="1"/>
  <c r="M150" i="1"/>
  <c r="M151" i="1"/>
  <c r="M152" i="1"/>
  <c r="M153" i="1"/>
  <c r="M154" i="1"/>
  <c r="M155" i="1"/>
  <c r="M156" i="1"/>
  <c r="M157" i="1"/>
  <c r="M158" i="1"/>
  <c r="M159" i="1"/>
  <c r="M162" i="1"/>
  <c r="M163" i="1"/>
  <c r="M164" i="1"/>
  <c r="M165" i="1"/>
  <c r="M166" i="1"/>
  <c r="M167" i="1"/>
  <c r="M168" i="1"/>
  <c r="M169" i="1"/>
  <c r="M170" i="1"/>
  <c r="M171" i="1"/>
  <c r="L161" i="1"/>
  <c r="L160" i="1" s="1"/>
  <c r="L149" i="1"/>
  <c r="L148" i="1" s="1"/>
  <c r="L137" i="1"/>
  <c r="L39" i="1"/>
  <c r="L38" i="1"/>
  <c r="L37" i="1"/>
  <c r="L36" i="1"/>
  <c r="L34" i="1"/>
  <c r="L10" i="1" s="1"/>
  <c r="L33" i="1"/>
  <c r="L9" i="1" s="1"/>
  <c r="L32" i="1"/>
  <c r="L30" i="1"/>
  <c r="L15" i="1"/>
  <c r="L14" i="1"/>
  <c r="L8" i="1"/>
  <c r="K163" i="1"/>
  <c r="D13" i="7" l="1"/>
  <c r="A13" i="7" s="1"/>
  <c r="G32" i="6"/>
  <c r="L41" i="1"/>
  <c r="L40" i="1" s="1"/>
  <c r="F33" i="6"/>
  <c r="D8" i="7"/>
  <c r="D10" i="7"/>
  <c r="D12" i="7"/>
  <c r="A12" i="7" s="1"/>
  <c r="D14" i="7"/>
  <c r="D5" i="7"/>
  <c r="D11" i="7"/>
  <c r="N24" i="1"/>
  <c r="F17" i="6"/>
  <c r="E29" i="6"/>
  <c r="E28" i="6" s="1"/>
  <c r="A31" i="7"/>
  <c r="L6" i="1"/>
  <c r="A13" i="6"/>
  <c r="N19" i="1"/>
  <c r="D7" i="6"/>
  <c r="E8" i="6"/>
  <c r="G8" i="6" s="1"/>
  <c r="D10" i="6"/>
  <c r="A10" i="6" s="1"/>
  <c r="E11" i="6"/>
  <c r="G11" i="6" s="1"/>
  <c r="D12" i="6"/>
  <c r="D15" i="6"/>
  <c r="F30" i="6"/>
  <c r="F32" i="6"/>
  <c r="F35" i="6"/>
  <c r="G36" i="6"/>
  <c r="G38" i="6"/>
  <c r="A33" i="7"/>
  <c r="F6" i="6"/>
  <c r="G12" i="6"/>
  <c r="G14" i="6"/>
  <c r="G31" i="6"/>
  <c r="A35" i="6"/>
  <c r="F36" i="6"/>
  <c r="G39" i="6"/>
  <c r="D7" i="7"/>
  <c r="N25" i="1"/>
  <c r="D9" i="6"/>
  <c r="F9" i="6" s="1"/>
  <c r="A31" i="6"/>
  <c r="A32" i="6"/>
  <c r="A37" i="6"/>
  <c r="A39" i="6"/>
  <c r="F41" i="6"/>
  <c r="F53" i="6"/>
  <c r="F65" i="6"/>
  <c r="F77" i="6"/>
  <c r="F89" i="6"/>
  <c r="F101" i="6"/>
  <c r="F113" i="6"/>
  <c r="F125" i="6"/>
  <c r="F137" i="6"/>
  <c r="F149" i="6"/>
  <c r="F161" i="6"/>
  <c r="A38" i="7"/>
  <c r="A36" i="7"/>
  <c r="A35" i="7"/>
  <c r="D9" i="7"/>
  <c r="A29" i="7"/>
  <c r="A37" i="7"/>
  <c r="A32" i="7"/>
  <c r="D28" i="7"/>
  <c r="D15" i="7"/>
  <c r="D51" i="7"/>
  <c r="D63" i="7"/>
  <c r="D75" i="7"/>
  <c r="D99" i="7"/>
  <c r="D111" i="7"/>
  <c r="D123" i="7"/>
  <c r="A6" i="6"/>
  <c r="G10" i="6"/>
  <c r="A14" i="6"/>
  <c r="A30" i="6"/>
  <c r="G34" i="6"/>
  <c r="A38" i="6"/>
  <c r="F10" i="6"/>
  <c r="G13" i="6"/>
  <c r="A17" i="6"/>
  <c r="A33" i="6"/>
  <c r="F34" i="6"/>
  <c r="G37" i="6"/>
  <c r="A41" i="6"/>
  <c r="A53" i="6"/>
  <c r="A65" i="6"/>
  <c r="A77" i="6"/>
  <c r="A89" i="6"/>
  <c r="A101" i="6"/>
  <c r="A113" i="6"/>
  <c r="A125" i="6"/>
  <c r="A137" i="6"/>
  <c r="A149" i="6"/>
  <c r="A161" i="6"/>
  <c r="F13" i="6"/>
  <c r="F37" i="6"/>
  <c r="G6" i="6"/>
  <c r="D29" i="6"/>
  <c r="G30" i="6"/>
  <c r="F14" i="6"/>
  <c r="D16" i="6"/>
  <c r="G17" i="6"/>
  <c r="G33" i="6"/>
  <c r="F38" i="6"/>
  <c r="D40" i="6"/>
  <c r="G41" i="6"/>
  <c r="D52" i="6"/>
  <c r="G53" i="6"/>
  <c r="D64" i="6"/>
  <c r="G65" i="6"/>
  <c r="D76" i="6"/>
  <c r="G77" i="6"/>
  <c r="D88" i="6"/>
  <c r="G89" i="6"/>
  <c r="D100" i="6"/>
  <c r="G101" i="6"/>
  <c r="D112" i="6"/>
  <c r="G113" i="6"/>
  <c r="D124" i="6"/>
  <c r="G125" i="6"/>
  <c r="D136" i="6"/>
  <c r="G137" i="6"/>
  <c r="D148" i="6"/>
  <c r="G149" i="6"/>
  <c r="D160" i="6"/>
  <c r="G161" i="6"/>
  <c r="D3" i="2"/>
  <c r="F3" i="2" s="1"/>
  <c r="L77" i="1"/>
  <c r="L76" i="1" s="1"/>
  <c r="M119" i="1"/>
  <c r="L35" i="1"/>
  <c r="L101" i="1"/>
  <c r="M67" i="1"/>
  <c r="L11" i="1"/>
  <c r="L136" i="1"/>
  <c r="M55" i="1"/>
  <c r="L53" i="1"/>
  <c r="L52" i="1" s="1"/>
  <c r="L13" i="1"/>
  <c r="L12" i="1"/>
  <c r="L17" i="1"/>
  <c r="G67" i="1"/>
  <c r="A8" i="7" l="1"/>
  <c r="A14" i="7"/>
  <c r="A11" i="6"/>
  <c r="F11" i="6"/>
  <c r="A9" i="7"/>
  <c r="A5" i="7"/>
  <c r="D5" i="6"/>
  <c r="A7" i="7"/>
  <c r="A11" i="7"/>
  <c r="G9" i="6"/>
  <c r="A9" i="6"/>
  <c r="E5" i="6"/>
  <c r="E4" i="6" s="1"/>
  <c r="L16" i="1"/>
  <c r="F15" i="6"/>
  <c r="G15" i="6"/>
  <c r="A15" i="6"/>
  <c r="A8" i="6"/>
  <c r="F12" i="6"/>
  <c r="A12" i="6"/>
  <c r="F7" i="6"/>
  <c r="G7" i="6"/>
  <c r="A7" i="6"/>
  <c r="F8" i="6"/>
  <c r="D4" i="7"/>
  <c r="D27" i="7"/>
  <c r="A160" i="6"/>
  <c r="F160" i="6"/>
  <c r="G160" i="6"/>
  <c r="A112" i="6"/>
  <c r="F112" i="6"/>
  <c r="G112" i="6"/>
  <c r="A64" i="6"/>
  <c r="F64" i="6"/>
  <c r="G64" i="6"/>
  <c r="A16" i="6"/>
  <c r="F16" i="6"/>
  <c r="G16" i="6"/>
  <c r="A124" i="6"/>
  <c r="F124" i="6"/>
  <c r="G124" i="6"/>
  <c r="A76" i="6"/>
  <c r="F76" i="6"/>
  <c r="G76" i="6"/>
  <c r="D4" i="6"/>
  <c r="A88" i="6"/>
  <c r="F88" i="6"/>
  <c r="G88" i="6"/>
  <c r="A40" i="6"/>
  <c r="F40" i="6"/>
  <c r="G40" i="6"/>
  <c r="A29" i="6"/>
  <c r="F29" i="6"/>
  <c r="G29" i="6"/>
  <c r="D28" i="6"/>
  <c r="A148" i="6"/>
  <c r="F148" i="6"/>
  <c r="G148" i="6"/>
  <c r="A100" i="6"/>
  <c r="F100" i="6"/>
  <c r="G100" i="6"/>
  <c r="A52" i="6"/>
  <c r="G52" i="6"/>
  <c r="F52" i="6"/>
  <c r="A136" i="6"/>
  <c r="F136" i="6"/>
  <c r="G136" i="6"/>
  <c r="L100" i="1"/>
  <c r="J43" i="1"/>
  <c r="A5" i="6" l="1"/>
  <c r="F5" i="6"/>
  <c r="D3" i="7"/>
  <c r="G5" i="6"/>
  <c r="G28" i="6"/>
  <c r="A28" i="6"/>
  <c r="F28" i="6"/>
  <c r="G4" i="6"/>
  <c r="A4" i="6"/>
  <c r="F4" i="6"/>
  <c r="J79" i="1"/>
  <c r="J103" i="1"/>
  <c r="I119" i="1" l="1"/>
  <c r="A119" i="1" s="1"/>
  <c r="I139" i="1" l="1"/>
  <c r="A139" i="1" s="1"/>
  <c r="J151" i="1"/>
  <c r="I151" i="1"/>
  <c r="A151" i="1" s="1"/>
  <c r="G91" i="1" l="1"/>
  <c r="J91" i="1" s="1"/>
  <c r="J127" i="1"/>
  <c r="I163" i="1" l="1"/>
  <c r="A163" i="1" s="1"/>
  <c r="I43" i="1" l="1"/>
  <c r="A43" i="1" s="1"/>
  <c r="I79" i="1"/>
  <c r="A79" i="1" s="1"/>
  <c r="J171" i="1" l="1"/>
  <c r="I171" i="1"/>
  <c r="A171" i="1" s="1"/>
  <c r="J170" i="1"/>
  <c r="I170" i="1"/>
  <c r="A170" i="1" s="1"/>
  <c r="J169" i="1"/>
  <c r="I169" i="1"/>
  <c r="A169" i="1" s="1"/>
  <c r="J168" i="1"/>
  <c r="I168" i="1"/>
  <c r="A168" i="1" s="1"/>
  <c r="J167" i="1"/>
  <c r="I167" i="1"/>
  <c r="A167" i="1" s="1"/>
  <c r="J166" i="1"/>
  <c r="I166" i="1"/>
  <c r="A166" i="1" s="1"/>
  <c r="J165" i="1"/>
  <c r="I165" i="1"/>
  <c r="A165" i="1" s="1"/>
  <c r="J164" i="1"/>
  <c r="I164" i="1"/>
  <c r="A164" i="1" s="1"/>
  <c r="J163" i="1"/>
  <c r="J162" i="1"/>
  <c r="I162" i="1"/>
  <c r="A162" i="1" s="1"/>
  <c r="J159" i="1"/>
  <c r="I159" i="1"/>
  <c r="A159" i="1" s="1"/>
  <c r="J158" i="1"/>
  <c r="I158" i="1"/>
  <c r="A158" i="1" s="1"/>
  <c r="J157" i="1"/>
  <c r="I157" i="1"/>
  <c r="A157" i="1" s="1"/>
  <c r="J156" i="1"/>
  <c r="I156" i="1"/>
  <c r="A156" i="1" s="1"/>
  <c r="J155" i="1"/>
  <c r="I155" i="1"/>
  <c r="A155" i="1" s="1"/>
  <c r="J154" i="1"/>
  <c r="I154" i="1"/>
  <c r="A154" i="1" s="1"/>
  <c r="J153" i="1"/>
  <c r="I153" i="1"/>
  <c r="A153" i="1" s="1"/>
  <c r="J152" i="1"/>
  <c r="I152" i="1"/>
  <c r="A152" i="1" s="1"/>
  <c r="J150" i="1"/>
  <c r="I150" i="1"/>
  <c r="A150" i="1" s="1"/>
  <c r="J147" i="1"/>
  <c r="I147" i="1"/>
  <c r="A147" i="1" s="1"/>
  <c r="J146" i="1"/>
  <c r="I146" i="1"/>
  <c r="A146" i="1" s="1"/>
  <c r="J145" i="1"/>
  <c r="I145" i="1"/>
  <c r="A145" i="1" s="1"/>
  <c r="J144" i="1"/>
  <c r="I144" i="1"/>
  <c r="A144" i="1" s="1"/>
  <c r="J143" i="1"/>
  <c r="I143" i="1"/>
  <c r="A143" i="1" s="1"/>
  <c r="J142" i="1"/>
  <c r="I142" i="1"/>
  <c r="A142" i="1" s="1"/>
  <c r="J141" i="1"/>
  <c r="I141" i="1"/>
  <c r="A141" i="1" s="1"/>
  <c r="J140" i="1"/>
  <c r="I140" i="1"/>
  <c r="A140" i="1" s="1"/>
  <c r="J139" i="1"/>
  <c r="J138" i="1"/>
  <c r="I138" i="1"/>
  <c r="A138" i="1" s="1"/>
  <c r="J135" i="1"/>
  <c r="I135" i="1"/>
  <c r="A135" i="1" s="1"/>
  <c r="J134" i="1"/>
  <c r="I134" i="1"/>
  <c r="A134" i="1" s="1"/>
  <c r="J133" i="1"/>
  <c r="I133" i="1"/>
  <c r="A133" i="1" s="1"/>
  <c r="J132" i="1"/>
  <c r="I132" i="1"/>
  <c r="A132" i="1" s="1"/>
  <c r="J131" i="1"/>
  <c r="I131" i="1"/>
  <c r="A131" i="1" s="1"/>
  <c r="J130" i="1"/>
  <c r="I130" i="1"/>
  <c r="A130" i="1" s="1"/>
  <c r="J129" i="1"/>
  <c r="I129" i="1"/>
  <c r="A129" i="1" s="1"/>
  <c r="J128" i="1"/>
  <c r="I128" i="1"/>
  <c r="A128" i="1" s="1"/>
  <c r="I127" i="1"/>
  <c r="J126" i="1"/>
  <c r="I126" i="1"/>
  <c r="A126" i="1" s="1"/>
  <c r="J123" i="1"/>
  <c r="I123" i="1"/>
  <c r="A123" i="1" s="1"/>
  <c r="J122" i="1"/>
  <c r="I122" i="1"/>
  <c r="A122" i="1" s="1"/>
  <c r="J121" i="1"/>
  <c r="I121" i="1"/>
  <c r="A121" i="1" s="1"/>
  <c r="J120" i="1"/>
  <c r="I120" i="1"/>
  <c r="A120" i="1" s="1"/>
  <c r="J119" i="1"/>
  <c r="J118" i="1"/>
  <c r="I118" i="1"/>
  <c r="A118" i="1" s="1"/>
  <c r="J117" i="1"/>
  <c r="I117" i="1"/>
  <c r="A117" i="1" s="1"/>
  <c r="J116" i="1"/>
  <c r="I116" i="1"/>
  <c r="A116" i="1" s="1"/>
  <c r="J115" i="1"/>
  <c r="I115" i="1"/>
  <c r="A115" i="1" s="1"/>
  <c r="J114" i="1"/>
  <c r="I114" i="1"/>
  <c r="A114" i="1" s="1"/>
  <c r="J111" i="1"/>
  <c r="I111" i="1"/>
  <c r="A111" i="1" s="1"/>
  <c r="J110" i="1"/>
  <c r="I110" i="1"/>
  <c r="A110" i="1" s="1"/>
  <c r="J109" i="1"/>
  <c r="I109" i="1"/>
  <c r="A109" i="1" s="1"/>
  <c r="J108" i="1"/>
  <c r="I108" i="1"/>
  <c r="A108" i="1" s="1"/>
  <c r="J107" i="1"/>
  <c r="I107" i="1"/>
  <c r="A107" i="1" s="1"/>
  <c r="J106" i="1"/>
  <c r="I106" i="1"/>
  <c r="A106" i="1" s="1"/>
  <c r="J105" i="1"/>
  <c r="I105" i="1"/>
  <c r="A105" i="1" s="1"/>
  <c r="J104" i="1"/>
  <c r="I104" i="1"/>
  <c r="A104" i="1" s="1"/>
  <c r="I103" i="1"/>
  <c r="J102" i="1"/>
  <c r="I102" i="1"/>
  <c r="A102" i="1" s="1"/>
  <c r="J99" i="1"/>
  <c r="I99" i="1"/>
  <c r="A99" i="1" s="1"/>
  <c r="J98" i="1"/>
  <c r="I98" i="1"/>
  <c r="A98" i="1" s="1"/>
  <c r="J97" i="1"/>
  <c r="I97" i="1"/>
  <c r="A97" i="1" s="1"/>
  <c r="J96" i="1"/>
  <c r="I96" i="1"/>
  <c r="A96" i="1" s="1"/>
  <c r="J95" i="1"/>
  <c r="I95" i="1"/>
  <c r="A95" i="1" s="1"/>
  <c r="J94" i="1"/>
  <c r="I94" i="1"/>
  <c r="A94" i="1" s="1"/>
  <c r="J93" i="1"/>
  <c r="I93" i="1"/>
  <c r="A93" i="1" s="1"/>
  <c r="J92" i="1"/>
  <c r="I92" i="1"/>
  <c r="A92" i="1" s="1"/>
  <c r="I91" i="1"/>
  <c r="J90" i="1"/>
  <c r="I90" i="1"/>
  <c r="A90" i="1" s="1"/>
  <c r="J87" i="1"/>
  <c r="I87" i="1"/>
  <c r="A87" i="1" s="1"/>
  <c r="J86" i="1"/>
  <c r="I86" i="1"/>
  <c r="A86" i="1" s="1"/>
  <c r="J85" i="1"/>
  <c r="I85" i="1"/>
  <c r="A85" i="1" s="1"/>
  <c r="J84" i="1"/>
  <c r="I84" i="1"/>
  <c r="A84" i="1" s="1"/>
  <c r="J83" i="1"/>
  <c r="I83" i="1"/>
  <c r="A83" i="1" s="1"/>
  <c r="J82" i="1"/>
  <c r="I82" i="1"/>
  <c r="A82" i="1" s="1"/>
  <c r="J81" i="1"/>
  <c r="I81" i="1"/>
  <c r="A81" i="1" s="1"/>
  <c r="J80" i="1"/>
  <c r="I80" i="1"/>
  <c r="A80" i="1" s="1"/>
  <c r="J78" i="1"/>
  <c r="I78" i="1"/>
  <c r="A78" i="1" s="1"/>
  <c r="J75" i="1"/>
  <c r="I75" i="1"/>
  <c r="A75" i="1" s="1"/>
  <c r="J74" i="1"/>
  <c r="I74" i="1"/>
  <c r="A74" i="1" s="1"/>
  <c r="J73" i="1"/>
  <c r="I73" i="1"/>
  <c r="A73" i="1" s="1"/>
  <c r="J72" i="1"/>
  <c r="I72" i="1"/>
  <c r="A72" i="1" s="1"/>
  <c r="J71" i="1"/>
  <c r="I71" i="1"/>
  <c r="A71" i="1" s="1"/>
  <c r="J70" i="1"/>
  <c r="I70" i="1"/>
  <c r="A70" i="1" s="1"/>
  <c r="J69" i="1"/>
  <c r="I69" i="1"/>
  <c r="A69" i="1" s="1"/>
  <c r="J68" i="1"/>
  <c r="I68" i="1"/>
  <c r="A68" i="1" s="1"/>
  <c r="J67" i="1"/>
  <c r="I67" i="1"/>
  <c r="J66" i="1"/>
  <c r="I66" i="1"/>
  <c r="A66" i="1" s="1"/>
  <c r="J63" i="1"/>
  <c r="I63" i="1"/>
  <c r="A63" i="1" s="1"/>
  <c r="J62" i="1"/>
  <c r="I62" i="1"/>
  <c r="A62" i="1" s="1"/>
  <c r="J61" i="1"/>
  <c r="I61" i="1"/>
  <c r="A61" i="1" s="1"/>
  <c r="J60" i="1"/>
  <c r="I60" i="1"/>
  <c r="A60" i="1" s="1"/>
  <c r="J59" i="1"/>
  <c r="I59" i="1"/>
  <c r="A59" i="1" s="1"/>
  <c r="J58" i="1"/>
  <c r="I58" i="1"/>
  <c r="A58" i="1" s="1"/>
  <c r="J57" i="1"/>
  <c r="I57" i="1"/>
  <c r="A57" i="1" s="1"/>
  <c r="J56" i="1"/>
  <c r="I56" i="1"/>
  <c r="A56" i="1" s="1"/>
  <c r="J55" i="1"/>
  <c r="I55" i="1"/>
  <c r="A55" i="1" s="1"/>
  <c r="J54" i="1"/>
  <c r="I54" i="1"/>
  <c r="A54" i="1" s="1"/>
  <c r="J51" i="1"/>
  <c r="I51" i="1"/>
  <c r="J50" i="1"/>
  <c r="I50" i="1"/>
  <c r="A50" i="1" s="1"/>
  <c r="J49" i="1"/>
  <c r="I49" i="1"/>
  <c r="A49" i="1" s="1"/>
  <c r="J48" i="1"/>
  <c r="I48" i="1"/>
  <c r="A48" i="1" s="1"/>
  <c r="J47" i="1"/>
  <c r="I47" i="1"/>
  <c r="A47" i="1" s="1"/>
  <c r="J46" i="1"/>
  <c r="I46" i="1"/>
  <c r="A46" i="1" s="1"/>
  <c r="J45" i="1"/>
  <c r="I45" i="1"/>
  <c r="J44" i="1"/>
  <c r="I44" i="1"/>
  <c r="J42" i="1"/>
  <c r="I42" i="1"/>
  <c r="A42" i="1" s="1"/>
  <c r="J27" i="1"/>
  <c r="I27" i="1"/>
  <c r="A27" i="1" s="1"/>
  <c r="J26" i="1"/>
  <c r="I26" i="1"/>
  <c r="A26" i="1" s="1"/>
  <c r="J25" i="1"/>
  <c r="I25" i="1"/>
  <c r="J24" i="1"/>
  <c r="I24" i="1"/>
  <c r="A24" i="1" s="1"/>
  <c r="J23" i="1"/>
  <c r="I23" i="1"/>
  <c r="A23" i="1" s="1"/>
  <c r="J22" i="1"/>
  <c r="I22" i="1"/>
  <c r="A22" i="1" s="1"/>
  <c r="J21" i="1"/>
  <c r="I21" i="1"/>
  <c r="A21" i="1" s="1"/>
  <c r="J20" i="1"/>
  <c r="I20" i="1"/>
  <c r="A20" i="1" s="1"/>
  <c r="J19" i="1"/>
  <c r="I19" i="1"/>
  <c r="A19" i="1" s="1"/>
  <c r="I18" i="1"/>
  <c r="J18" i="1"/>
  <c r="H161" i="1"/>
  <c r="H149" i="1"/>
  <c r="H137" i="1"/>
  <c r="H125" i="1"/>
  <c r="H113" i="1"/>
  <c r="H101" i="1"/>
  <c r="H89" i="1"/>
  <c r="H77" i="1"/>
  <c r="H65" i="1"/>
  <c r="H53" i="1"/>
  <c r="H41" i="1"/>
  <c r="H39" i="1"/>
  <c r="H38" i="1"/>
  <c r="H37" i="1"/>
  <c r="H36" i="1"/>
  <c r="H35" i="1"/>
  <c r="H34" i="1"/>
  <c r="H33" i="1"/>
  <c r="H32" i="1"/>
  <c r="H31" i="1"/>
  <c r="H30" i="1"/>
  <c r="H17" i="1"/>
  <c r="H13" i="1" l="1"/>
  <c r="H8" i="1"/>
  <c r="H12" i="1"/>
  <c r="H9" i="1"/>
  <c r="A91" i="1"/>
  <c r="L91" i="1"/>
  <c r="H16" i="1"/>
  <c r="H6" i="1"/>
  <c r="H10" i="1"/>
  <c r="H14" i="1"/>
  <c r="K113" i="1"/>
  <c r="J38" i="1"/>
  <c r="J30" i="1"/>
  <c r="A127" i="1"/>
  <c r="L127" i="1"/>
  <c r="I161" i="1"/>
  <c r="I160" i="1" s="1"/>
  <c r="H15" i="1"/>
  <c r="H7" i="1"/>
  <c r="H124" i="1"/>
  <c r="H52" i="1"/>
  <c r="H148" i="1"/>
  <c r="H40" i="1"/>
  <c r="H112" i="1"/>
  <c r="H100" i="1"/>
  <c r="H136" i="1"/>
  <c r="H88" i="1"/>
  <c r="H11" i="1"/>
  <c r="H76" i="1"/>
  <c r="I149" i="1"/>
  <c r="I148" i="1" s="1"/>
  <c r="H64" i="1"/>
  <c r="H160" i="1"/>
  <c r="J39" i="1"/>
  <c r="J15" i="1" s="1"/>
  <c r="J37" i="1"/>
  <c r="I101" i="1"/>
  <c r="I100" i="1" s="1"/>
  <c r="A103" i="1"/>
  <c r="I65" i="1"/>
  <c r="I64" i="1" s="1"/>
  <c r="A67" i="1"/>
  <c r="A18" i="1"/>
  <c r="J34" i="1"/>
  <c r="J10" i="1" s="1"/>
  <c r="I38" i="1"/>
  <c r="I14" i="1" s="1"/>
  <c r="I37" i="1"/>
  <c r="I13" i="1" s="1"/>
  <c r="J14" i="1"/>
  <c r="I33" i="1"/>
  <c r="I9" i="1" s="1"/>
  <c r="A45" i="1"/>
  <c r="I36" i="1"/>
  <c r="I12" i="1" s="1"/>
  <c r="I77" i="1"/>
  <c r="I76" i="1" s="1"/>
  <c r="I34" i="1"/>
  <c r="I10" i="1" s="1"/>
  <c r="J13" i="1"/>
  <c r="J32" i="1"/>
  <c r="J8" i="1" s="1"/>
  <c r="J36" i="1"/>
  <c r="J12" i="1" s="1"/>
  <c r="I39" i="1"/>
  <c r="I15" i="1" s="1"/>
  <c r="A51" i="1"/>
  <c r="A25" i="1"/>
  <c r="I32" i="1"/>
  <c r="I8" i="1" s="1"/>
  <c r="A44" i="1"/>
  <c r="I30" i="1"/>
  <c r="I6" i="1" s="1"/>
  <c r="I137" i="1"/>
  <c r="I136" i="1" s="1"/>
  <c r="J35" i="1"/>
  <c r="J11" i="1" s="1"/>
  <c r="I35" i="1"/>
  <c r="I11" i="1" s="1"/>
  <c r="J53" i="1"/>
  <c r="J52" i="1" s="1"/>
  <c r="J89" i="1"/>
  <c r="J88" i="1" s="1"/>
  <c r="I31" i="1"/>
  <c r="I7" i="1" s="1"/>
  <c r="I113" i="1"/>
  <c r="I112" i="1" s="1"/>
  <c r="J31" i="1"/>
  <c r="J7" i="1" s="1"/>
  <c r="J125" i="1"/>
  <c r="J124" i="1" s="1"/>
  <c r="I125" i="1"/>
  <c r="I124" i="1" s="1"/>
  <c r="J137" i="1"/>
  <c r="J136" i="1" s="1"/>
  <c r="J161" i="1"/>
  <c r="J160" i="1" s="1"/>
  <c r="H29" i="1"/>
  <c r="I53" i="1"/>
  <c r="I52" i="1" s="1"/>
  <c r="I89" i="1"/>
  <c r="I88" i="1" s="1"/>
  <c r="J33" i="1"/>
  <c r="J9" i="1" s="1"/>
  <c r="J65" i="1"/>
  <c r="J64" i="1" s="1"/>
  <c r="J77" i="1"/>
  <c r="J76" i="1" s="1"/>
  <c r="J101" i="1"/>
  <c r="J100" i="1" s="1"/>
  <c r="J113" i="1"/>
  <c r="J112" i="1" s="1"/>
  <c r="J149" i="1"/>
  <c r="J148" i="1" s="1"/>
  <c r="I41" i="1"/>
  <c r="I40" i="1" s="1"/>
  <c r="J41" i="1"/>
  <c r="J40" i="1" s="1"/>
  <c r="I17" i="1"/>
  <c r="I16" i="1" s="1"/>
  <c r="J17" i="1"/>
  <c r="J16" i="1" s="1"/>
  <c r="J6" i="1"/>
  <c r="G161" i="1"/>
  <c r="G160" i="1" s="1"/>
  <c r="G149" i="1"/>
  <c r="G148" i="1" s="1"/>
  <c r="G137" i="1"/>
  <c r="G136" i="1" s="1"/>
  <c r="G125" i="1"/>
  <c r="G124" i="1" s="1"/>
  <c r="G113" i="1"/>
  <c r="G112" i="1" s="1"/>
  <c r="G101" i="1"/>
  <c r="G100" i="1" s="1"/>
  <c r="G89" i="1"/>
  <c r="G88" i="1" s="1"/>
  <c r="G77" i="1"/>
  <c r="G76" i="1" s="1"/>
  <c r="G65" i="1"/>
  <c r="G64" i="1" s="1"/>
  <c r="G53" i="1"/>
  <c r="G52" i="1" s="1"/>
  <c r="G41" i="1"/>
  <c r="G40" i="1" s="1"/>
  <c r="G39" i="1"/>
  <c r="G15" i="1" s="1"/>
  <c r="G38" i="1"/>
  <c r="G14" i="1" s="1"/>
  <c r="G37" i="1"/>
  <c r="G13" i="1" s="1"/>
  <c r="G36" i="1"/>
  <c r="G12" i="1" s="1"/>
  <c r="G35" i="1"/>
  <c r="G11" i="1" s="1"/>
  <c r="G34" i="1"/>
  <c r="G10" i="1" s="1"/>
  <c r="G33" i="1"/>
  <c r="G9" i="1" s="1"/>
  <c r="G32" i="1"/>
  <c r="G8" i="1" s="1"/>
  <c r="G31" i="1"/>
  <c r="G7" i="1" s="1"/>
  <c r="G30" i="1"/>
  <c r="G6" i="1" s="1"/>
  <c r="G17" i="1"/>
  <c r="G16" i="1" s="1"/>
  <c r="F161" i="1"/>
  <c r="K161" i="1" s="1"/>
  <c r="F149" i="1"/>
  <c r="F137" i="1"/>
  <c r="F125" i="1"/>
  <c r="F124" i="1" s="1"/>
  <c r="F113" i="1"/>
  <c r="F101" i="1"/>
  <c r="F89" i="1"/>
  <c r="F88" i="1" s="1"/>
  <c r="F77" i="1"/>
  <c r="F65" i="1"/>
  <c r="F53" i="1"/>
  <c r="F41" i="1"/>
  <c r="F39" i="1"/>
  <c r="F38" i="1"/>
  <c r="K38" i="1" s="1"/>
  <c r="F37" i="1"/>
  <c r="F36" i="1"/>
  <c r="F35" i="1"/>
  <c r="K35" i="1" s="1"/>
  <c r="F34" i="1"/>
  <c r="K34" i="1" s="1"/>
  <c r="F33" i="1"/>
  <c r="F32" i="1"/>
  <c r="F31" i="1"/>
  <c r="F7" i="1" s="1"/>
  <c r="F30" i="1"/>
  <c r="K30" i="1" s="1"/>
  <c r="F17" i="1"/>
  <c r="E161" i="1"/>
  <c r="E160" i="1" s="1"/>
  <c r="E149" i="1"/>
  <c r="E148" i="1" s="1"/>
  <c r="E137" i="1"/>
  <c r="E136" i="1" s="1"/>
  <c r="E125" i="1"/>
  <c r="E124" i="1" s="1"/>
  <c r="E113" i="1"/>
  <c r="E112" i="1" s="1"/>
  <c r="E101" i="1"/>
  <c r="E100" i="1" s="1"/>
  <c r="E89" i="1"/>
  <c r="E88" i="1" s="1"/>
  <c r="E77" i="1"/>
  <c r="E76" i="1" s="1"/>
  <c r="E65" i="1"/>
  <c r="E64" i="1" s="1"/>
  <c r="E53" i="1"/>
  <c r="E52" i="1" s="1"/>
  <c r="E41" i="1"/>
  <c r="E40" i="1" s="1"/>
  <c r="E39" i="1"/>
  <c r="E15" i="1" s="1"/>
  <c r="E38" i="1"/>
  <c r="E14" i="1" s="1"/>
  <c r="E37" i="1"/>
  <c r="E13" i="1" s="1"/>
  <c r="E36" i="1"/>
  <c r="E12" i="1" s="1"/>
  <c r="E35" i="1"/>
  <c r="E11" i="1" s="1"/>
  <c r="E34" i="1"/>
  <c r="E10" i="1" s="1"/>
  <c r="E33" i="1"/>
  <c r="E9" i="1" s="1"/>
  <c r="E32" i="1"/>
  <c r="E8" i="1" s="1"/>
  <c r="E31" i="1"/>
  <c r="E7" i="1" s="1"/>
  <c r="E30" i="1"/>
  <c r="E6" i="1" s="1"/>
  <c r="E17" i="1"/>
  <c r="E16" i="1" s="1"/>
  <c r="D39" i="1"/>
  <c r="D38" i="1"/>
  <c r="D37" i="1"/>
  <c r="D36" i="1"/>
  <c r="D35" i="1"/>
  <c r="D34" i="1"/>
  <c r="D33" i="1"/>
  <c r="D32" i="1"/>
  <c r="D31" i="1"/>
  <c r="D30" i="1"/>
  <c r="D161" i="1"/>
  <c r="D149" i="1"/>
  <c r="D137" i="1"/>
  <c r="D125" i="1"/>
  <c r="D113" i="1"/>
  <c r="D101" i="1"/>
  <c r="D89" i="1"/>
  <c r="D77" i="1"/>
  <c r="D65" i="1"/>
  <c r="D53" i="1"/>
  <c r="K7" i="1" l="1"/>
  <c r="K125" i="1"/>
  <c r="F12" i="1"/>
  <c r="M12" i="1" s="1"/>
  <c r="M36" i="1"/>
  <c r="F40" i="1"/>
  <c r="M40" i="1" s="1"/>
  <c r="M41" i="1"/>
  <c r="F136" i="1"/>
  <c r="M136" i="1" s="1"/>
  <c r="M137" i="1"/>
  <c r="K40" i="1"/>
  <c r="L125" i="1"/>
  <c r="M127" i="1"/>
  <c r="L89" i="1"/>
  <c r="M91" i="1"/>
  <c r="L31" i="1"/>
  <c r="K36" i="1"/>
  <c r="N17" i="1"/>
  <c r="M17" i="1"/>
  <c r="F9" i="1"/>
  <c r="M9" i="1" s="1"/>
  <c r="M33" i="1"/>
  <c r="F52" i="1"/>
  <c r="M53" i="1"/>
  <c r="F100" i="1"/>
  <c r="M100" i="1" s="1"/>
  <c r="M101" i="1"/>
  <c r="F148" i="1"/>
  <c r="M148" i="1" s="1"/>
  <c r="M149" i="1"/>
  <c r="K101" i="1"/>
  <c r="K12" i="1"/>
  <c r="K149" i="1"/>
  <c r="F10" i="1"/>
  <c r="M10" i="1" s="1"/>
  <c r="M34" i="1"/>
  <c r="F11" i="1"/>
  <c r="M11" i="1" s="1"/>
  <c r="M35" i="1"/>
  <c r="F15" i="1"/>
  <c r="M15" i="1" s="1"/>
  <c r="M39" i="1"/>
  <c r="F76" i="1"/>
  <c r="M77" i="1"/>
  <c r="K112" i="1"/>
  <c r="K124" i="1"/>
  <c r="K39" i="1"/>
  <c r="K33" i="1"/>
  <c r="K41" i="1"/>
  <c r="K8" i="1"/>
  <c r="F8" i="1"/>
  <c r="M8" i="1" s="1"/>
  <c r="M32" i="1"/>
  <c r="K88" i="1"/>
  <c r="F13" i="1"/>
  <c r="M13" i="1" s="1"/>
  <c r="M37" i="1"/>
  <c r="K136" i="1"/>
  <c r="K137" i="1"/>
  <c r="F6" i="1"/>
  <c r="M6" i="1" s="1"/>
  <c r="M30" i="1"/>
  <c r="F14" i="1"/>
  <c r="M14" i="1" s="1"/>
  <c r="M38" i="1"/>
  <c r="F64" i="1"/>
  <c r="M64" i="1" s="1"/>
  <c r="M65" i="1"/>
  <c r="F112" i="1"/>
  <c r="M112" i="1" s="1"/>
  <c r="M113" i="1"/>
  <c r="F160" i="1"/>
  <c r="M160" i="1" s="1"/>
  <c r="M161" i="1"/>
  <c r="K52" i="1"/>
  <c r="K77" i="1"/>
  <c r="K31" i="1"/>
  <c r="K65" i="1"/>
  <c r="K10" i="1"/>
  <c r="K17" i="1"/>
  <c r="K53" i="1"/>
  <c r="K89" i="1"/>
  <c r="K32" i="1"/>
  <c r="K37" i="1"/>
  <c r="H5" i="1"/>
  <c r="H28" i="1"/>
  <c r="F16" i="1"/>
  <c r="D15" i="1"/>
  <c r="A39" i="1"/>
  <c r="D76" i="1"/>
  <c r="A77" i="1"/>
  <c r="D14" i="1"/>
  <c r="A38" i="1"/>
  <c r="A37" i="1"/>
  <c r="D7" i="1"/>
  <c r="A7" i="1" s="1"/>
  <c r="A31" i="1"/>
  <c r="D148" i="1"/>
  <c r="A148" i="1" s="1"/>
  <c r="A149" i="1"/>
  <c r="D136" i="1"/>
  <c r="A136" i="1" s="1"/>
  <c r="A137" i="1"/>
  <c r="D6" i="1"/>
  <c r="A6" i="1" s="1"/>
  <c r="A30" i="1"/>
  <c r="D160" i="1"/>
  <c r="A161" i="1"/>
  <c r="D52" i="1"/>
  <c r="A52" i="1" s="1"/>
  <c r="A53" i="1"/>
  <c r="D11" i="1"/>
  <c r="A11" i="1" s="1"/>
  <c r="A35" i="1"/>
  <c r="D10" i="1"/>
  <c r="A10" i="1" s="1"/>
  <c r="A34" i="1"/>
  <c r="D112" i="1"/>
  <c r="A112" i="1" s="1"/>
  <c r="A113" i="1"/>
  <c r="D88" i="1"/>
  <c r="A88" i="1" s="1"/>
  <c r="A89" i="1"/>
  <c r="D64" i="1"/>
  <c r="A64" i="1" s="1"/>
  <c r="A65" i="1"/>
  <c r="D12" i="1"/>
  <c r="A12" i="1" s="1"/>
  <c r="A36" i="1"/>
  <c r="D124" i="1"/>
  <c r="A124" i="1" s="1"/>
  <c r="A125" i="1"/>
  <c r="D100" i="1"/>
  <c r="A101" i="1"/>
  <c r="D8" i="1"/>
  <c r="A8" i="1" s="1"/>
  <c r="A32" i="1"/>
  <c r="A33" i="1"/>
  <c r="D13" i="1"/>
  <c r="A13" i="1" s="1"/>
  <c r="D9" i="1"/>
  <c r="I29" i="1"/>
  <c r="I28" i="1" s="1"/>
  <c r="J29" i="1"/>
  <c r="J28" i="1" s="1"/>
  <c r="I5" i="1"/>
  <c r="I4" i="1" s="1"/>
  <c r="E29" i="1"/>
  <c r="E28" i="1" s="1"/>
  <c r="J5" i="1"/>
  <c r="J4" i="1" s="1"/>
  <c r="F29" i="1"/>
  <c r="F28" i="1" s="1"/>
  <c r="G29" i="1"/>
  <c r="G28" i="1" s="1"/>
  <c r="G5" i="1"/>
  <c r="G4" i="1" s="1"/>
  <c r="E5" i="1"/>
  <c r="E4" i="1" s="1"/>
  <c r="D41" i="1"/>
  <c r="D29" i="1"/>
  <c r="D17" i="1"/>
  <c r="A100" i="1" l="1"/>
  <c r="K160" i="1"/>
  <c r="K15" i="1"/>
  <c r="F5" i="1"/>
  <c r="K13" i="1"/>
  <c r="A9" i="1"/>
  <c r="A160" i="1"/>
  <c r="K6" i="1"/>
  <c r="K64" i="1"/>
  <c r="K148" i="1"/>
  <c r="M31" i="1"/>
  <c r="L29" i="1"/>
  <c r="L7" i="1"/>
  <c r="A14" i="1"/>
  <c r="A15" i="1"/>
  <c r="M125" i="1"/>
  <c r="L124" i="1"/>
  <c r="M124" i="1" s="1"/>
  <c r="K29" i="1"/>
  <c r="D5" i="1"/>
  <c r="D4" i="1" s="1"/>
  <c r="M16" i="1"/>
  <c r="N16" i="1"/>
  <c r="K76" i="1"/>
  <c r="M76" i="1"/>
  <c r="O52" i="1"/>
  <c r="M52" i="1"/>
  <c r="L88" i="1"/>
  <c r="M88" i="1" s="1"/>
  <c r="M89" i="1"/>
  <c r="A76" i="1"/>
  <c r="K28" i="1"/>
  <c r="K100" i="1"/>
  <c r="K9" i="1"/>
  <c r="K16" i="1"/>
  <c r="K11" i="1"/>
  <c r="K14" i="1"/>
  <c r="H4" i="1"/>
  <c r="K4" i="1" s="1"/>
  <c r="K5" i="1"/>
  <c r="F4" i="1"/>
  <c r="D28" i="1"/>
  <c r="A28" i="1" s="1"/>
  <c r="A29" i="1"/>
  <c r="D16" i="1"/>
  <c r="A16" i="1" s="1"/>
  <c r="A17" i="1"/>
  <c r="A5" i="1"/>
  <c r="D40" i="1"/>
  <c r="A40" i="1" s="1"/>
  <c r="A41" i="1"/>
  <c r="M7" i="1" l="1"/>
  <c r="L5" i="1"/>
  <c r="L28" i="1"/>
  <c r="M29" i="1"/>
  <c r="A4" i="1"/>
  <c r="M28" i="1" l="1"/>
  <c r="O28" i="1"/>
  <c r="M5" i="1"/>
  <c r="L4" i="1"/>
  <c r="M4" i="1" s="1"/>
</calcChain>
</file>

<file path=xl/sharedStrings.xml><?xml version="1.0" encoding="utf-8"?>
<sst xmlns="http://schemas.openxmlformats.org/spreadsheetml/2006/main" count="607" uniqueCount="73">
  <si>
    <t>დასახელება</t>
  </si>
  <si>
    <t/>
  </si>
  <si>
    <t>35 01 03</t>
  </si>
  <si>
    <t>35 03 02</t>
  </si>
  <si>
    <r>
      <rPr>
        <b/>
        <sz val="11"/>
        <color rgb="FF000000"/>
        <rFont val="Sylfaen"/>
        <family val="1"/>
        <charset val="204"/>
      </rPr>
      <t>საზოგადოებრივი ჯანმრთელობის დაცვა</t>
    </r>
  </si>
  <si>
    <t>35 03 02 01</t>
  </si>
  <si>
    <r>
      <rPr>
        <b/>
        <sz val="11"/>
        <color rgb="FF000000"/>
        <rFont val="Sylfaen"/>
        <family val="1"/>
        <charset val="204"/>
      </rPr>
      <t>დაავადებათა ადრეული გამოვლენა და სკრინინგი</t>
    </r>
  </si>
  <si>
    <t>35 03 02 02</t>
  </si>
  <si>
    <r>
      <rPr>
        <b/>
        <sz val="11"/>
        <color rgb="FF000000"/>
        <rFont val="Sylfaen"/>
        <family val="1"/>
        <charset val="204"/>
      </rPr>
      <t>იმუნიზაცია</t>
    </r>
  </si>
  <si>
    <t>35 03 02 03</t>
  </si>
  <si>
    <r>
      <rPr>
        <b/>
        <sz val="11"/>
        <color rgb="FF000000"/>
        <rFont val="Sylfaen"/>
        <family val="1"/>
        <charset val="204"/>
      </rPr>
      <t>ეპიდზედამხედველობის პროგრამა</t>
    </r>
  </si>
  <si>
    <t>35 03 02 04</t>
  </si>
  <si>
    <r>
      <rPr>
        <b/>
        <sz val="11"/>
        <color rgb="FF000000"/>
        <rFont val="Sylfaen"/>
        <family val="1"/>
        <charset val="204"/>
      </rPr>
      <t>უსაფრთხო სისხლი</t>
    </r>
  </si>
  <si>
    <t>35 03 02 05</t>
  </si>
  <si>
    <r>
      <rPr>
        <b/>
        <sz val="11"/>
        <color rgb="FF000000"/>
        <rFont val="Sylfaen"/>
        <family val="1"/>
        <charset val="204"/>
      </rPr>
      <t>პროფესიულ დაავადებათა პრევენცია</t>
    </r>
  </si>
  <si>
    <t>35 03 02 07 02</t>
  </si>
  <si>
    <t>35 03 02 07 03</t>
  </si>
  <si>
    <t>35 03 02 08 02</t>
  </si>
  <si>
    <t>35 03 02 08 03</t>
  </si>
  <si>
    <t>35 03 02 09 02</t>
  </si>
  <si>
    <t>35 03 02 11</t>
  </si>
  <si>
    <r>
      <rPr>
        <b/>
        <sz val="11"/>
        <color rgb="FF000000"/>
        <rFont val="Sylfaen"/>
        <family val="1"/>
        <charset val="204"/>
      </rPr>
      <t>ჯანმრთელობის ხელშეწყობის პროგრამა</t>
    </r>
  </si>
  <si>
    <t>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</si>
  <si>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</si>
  <si>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</si>
  <si>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</si>
  <si>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კონტროლისა და ეპიდემიოლოგიური უსაფრთხოების პროგრამის მართვა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</si>
  <si>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</si>
  <si>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</si>
  <si>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</si>
  <si>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</si>
  <si>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</si>
  <si>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</si>
  <si>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</si>
  <si>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r>
      <rPr>
        <b/>
        <sz val="11"/>
        <color rgb="FF000000"/>
        <rFont val="Sylfaen"/>
        <family val="1"/>
        <charset val="204"/>
      </rPr>
      <t xml:space="preserve">ტუბერკულოზის მართვა </t>
    </r>
    <r>
      <rPr>
        <sz val="9"/>
        <color rgb="FF000000"/>
        <rFont val="Sylfaen"/>
        <family val="1"/>
        <charset val="204"/>
      </rPr>
      <t>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</si>
  <si>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</si>
  <si>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r>
      <rPr>
        <b/>
        <sz val="11"/>
        <color rgb="FF000000"/>
        <rFont val="Sylfaen"/>
        <family val="1"/>
        <charset val="204"/>
      </rPr>
      <t xml:space="preserve">აივ ინფექცია/შიდსი </t>
    </r>
    <r>
      <rPr>
        <sz val="9"/>
        <color rgb="FF000000"/>
        <rFont val="Sylfaen"/>
        <family val="1"/>
        <charset val="204"/>
      </rPr>
      <t>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</si>
  <si>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</si>
  <si>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r>
      <rPr>
        <b/>
        <sz val="11"/>
        <color rgb="FF000000"/>
        <rFont val="Sylfaen"/>
        <family val="1"/>
        <charset val="204"/>
      </rPr>
      <t xml:space="preserve">დედათა და ბავშვთა ჯანმრთელობა </t>
    </r>
    <r>
      <rPr>
        <sz val="9"/>
        <color rgb="FF000000"/>
        <rFont val="Sylfaen"/>
        <family val="1"/>
        <charset val="204"/>
      </rPr>
      <t>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</si>
  <si>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სულ</t>
  </si>
  <si>
    <t>ორგანიზაციული 
კოდი</t>
  </si>
  <si>
    <t>2015 წლის გეგმა</t>
  </si>
  <si>
    <t xml:space="preserve"> დამტკიცებული</t>
  </si>
  <si>
    <t>დაზუსტებული
25.11.2015</t>
  </si>
  <si>
    <t>დასაზუსტებელი</t>
  </si>
  <si>
    <t>წლის ბოლომდე აღებული ვალდებულებები</t>
  </si>
  <si>
    <t>შესრულება</t>
  </si>
  <si>
    <t>ფაქტი
25.11.2015</t>
  </si>
  <si>
    <t>წლის ბოლომდე გასაწევი ხარჯი</t>
  </si>
  <si>
    <t>სხვაობა</t>
  </si>
  <si>
    <t>შესყიდვების გეგმა</t>
  </si>
  <si>
    <t>გეგმის ეკონომია</t>
  </si>
  <si>
    <t>prognozi</t>
  </si>
  <si>
    <t>gadaudebeli</t>
  </si>
  <si>
    <t>გეგმა</t>
  </si>
  <si>
    <t>შტატგარეშე</t>
  </si>
  <si>
    <t>მივლინება</t>
  </si>
  <si>
    <t>კომუნალური</t>
  </si>
  <si>
    <t>ლუგარი</t>
  </si>
  <si>
    <t>შესყიდვები</t>
  </si>
  <si>
    <t>გადასახადები</t>
  </si>
  <si>
    <r>
      <rPr>
        <b/>
        <sz val="11"/>
        <rFont val="Calibri"/>
        <family val="2"/>
        <charset val="204"/>
      </rPr>
      <t>შესყიდვების გეგმა</t>
    </r>
    <r>
      <rPr>
        <sz val="11"/>
        <rFont val="Calibri"/>
        <family val="2"/>
        <charset val="204"/>
      </rPr>
      <t xml:space="preserve">
მ.შ. ლაბორატორიის გამარტივებული</t>
    </r>
  </si>
  <si>
    <t>გამოკლებული ფოსტა და ხელფასები</t>
  </si>
  <si>
    <t>შესრულების პროგნოზი</t>
  </si>
  <si>
    <t>2015 წლის დასაზუსტებელი გეგმა</t>
  </si>
  <si>
    <t>%</t>
  </si>
  <si>
    <t>მოსალოდნელი ეკონომია</t>
  </si>
  <si>
    <t>fosta</t>
  </si>
  <si>
    <t>პროგრამული კოდი</t>
  </si>
  <si>
    <t>დ ა ს ა ხ ე ლ ე ბ ა</t>
  </si>
  <si>
    <t>წლის ბოლოსთვის მოსალოდნელი აუთვისებელი თანხა</t>
  </si>
  <si>
    <t>შენიშვნა:</t>
  </si>
  <si>
    <t xml:space="preserve">აღნიშნულ რესურსში არ შედის სატენდერო ეკონომიები და საქართველოს მთავრობის 308 განკარგულების ცვლილების პროექტით განსაზღვრული სახსრები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</si>
</sst>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[$-10409]#,##0.0;\-#,##0.0"/>
    <numFmt numFmtId="166" formatCode="#,##0.0_ ;\-#,##0.0\ "/>
    <numFmt numFmtId="167" formatCode="[$-10409]#,##0;\-#,##0"/>
    <numFmt numFmtId="168" formatCode="#,##0.00_ ;\-#,##0.00\ "/>
    <numFmt numFmtId="169" formatCode="_(* #,##0_);_(* \(#,##0\);_(* &quot;-&quot;??_);_(@_)"/>
    <numFmt numFmtId="170" formatCode="_(* #,##0.0_);_(* \(#,##0.0\);_(* &quot;-&quot;??_);_(@_)"/>
    <numFmt numFmtId="171" formatCode="#,##0.0000"/>
    <numFmt numFmtId="172" formatCode="0.0"/>
    <numFmt numFmtId="173" formatCode="#,##0.0"/>
  </numFmts>
  <fonts count="25" x14ac:knownFonts="1">
    <font>
      <sz val="11"/>
      <color rgb="FF000000"/>
      <name val="Sylfaen"/>
      <family val="2"/>
      <scheme val="minor"/>
    </font>
    <font>
      <sz val="11"/>
      <name val="Calibri"/>
      <family val="2"/>
      <charset val="204"/>
    </font>
    <font>
      <b/>
      <sz val="11"/>
      <color rgb="FF000000"/>
      <name val="Sylfaen"/>
      <family val="1"/>
      <charset val="204"/>
    </font>
    <font>
      <b/>
      <sz val="12"/>
      <color rgb="FF000000"/>
      <name val="Sylfaen"/>
      <family val="1"/>
      <charset val="204"/>
    </font>
    <font>
      <b/>
      <sz val="10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9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sz val="10"/>
      <color theme="3"/>
      <name val="Sylfaen"/>
      <family val="1"/>
      <charset val="204"/>
    </font>
    <font>
      <b/>
      <sz val="9"/>
      <color theme="3"/>
      <name val="Sylfaen"/>
      <family val="1"/>
      <charset val="204"/>
    </font>
    <font>
      <sz val="9"/>
      <color rgb="FF7030A0"/>
      <name val="Sylfaen"/>
      <family val="1"/>
      <charset val="204"/>
    </font>
    <font>
      <b/>
      <sz val="8"/>
      <color rgb="FF000000"/>
      <name val="Sylfae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9"/>
      <color rgb="FFFF0000"/>
      <name val="Sylfaen"/>
      <family val="1"/>
      <charset val="204"/>
    </font>
    <font>
      <sz val="9"/>
      <color rgb="FFFF0000"/>
      <name val="Sylfaen"/>
      <family val="1"/>
      <charset val="204"/>
    </font>
    <font>
      <sz val="11"/>
      <color rgb="FF000000"/>
      <name val="Sylfaen"/>
      <family val="2"/>
      <scheme val="minor"/>
    </font>
    <font>
      <b/>
      <sz val="9"/>
      <color rgb="FF7030A0"/>
      <name val="Sylfaen"/>
      <family val="1"/>
      <charset val="204"/>
    </font>
    <font>
      <b/>
      <sz val="9"/>
      <name val="Calibri"/>
      <family val="2"/>
      <charset val="204"/>
    </font>
    <font>
      <b/>
      <sz val="9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1"/>
      <color theme="3" tint="-0.499984740745262"/>
      <name val="Sylfaen"/>
      <family val="1"/>
    </font>
    <font>
      <b/>
      <sz val="11"/>
      <color theme="1"/>
      <name val="Sylfaen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gradientFill degree="90">
        <stop position="0">
          <color theme="0"/>
        </stop>
        <stop position="1">
          <color theme="6" tint="0.59999389629810485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D3D3D3"/>
      </top>
      <bottom style="double">
        <color rgb="FFD3D3D3"/>
      </bottom>
      <diagonal/>
    </border>
    <border>
      <left style="thin">
        <color auto="1"/>
      </left>
      <right style="thin">
        <color auto="1"/>
      </right>
      <top style="double">
        <color rgb="FFD3D3D3"/>
      </top>
      <bottom/>
      <diagonal/>
    </border>
    <border>
      <left style="thin">
        <color auto="1"/>
      </left>
      <right style="thin">
        <color auto="1"/>
      </right>
      <top style="double">
        <color rgb="FFD3D3D3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04">
    <xf numFmtId="0" fontId="1" fillId="0" borderId="0" xfId="0" applyFont="1" applyFill="1" applyBorder="1"/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vertical="center" wrapText="1" readingOrder="1"/>
    </xf>
    <xf numFmtId="165" fontId="6" fillId="2" borderId="1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vertical="center" wrapText="1" indent="1" readingOrder="1"/>
    </xf>
    <xf numFmtId="165" fontId="9" fillId="0" borderId="3" xfId="0" applyNumberFormat="1" applyFont="1" applyFill="1" applyBorder="1" applyAlignment="1">
      <alignment horizontal="right" vertical="center" wrapText="1" readingOrder="1"/>
    </xf>
    <xf numFmtId="0" fontId="8" fillId="0" borderId="8" xfId="0" applyNumberFormat="1" applyFont="1" applyFill="1" applyBorder="1" applyAlignment="1">
      <alignment vertical="center" wrapText="1" indent="1" readingOrder="1"/>
    </xf>
    <xf numFmtId="165" fontId="9" fillId="0" borderId="8" xfId="0" applyNumberFormat="1" applyFont="1" applyFill="1" applyBorder="1" applyAlignment="1">
      <alignment horizontal="right" vertical="center" wrapText="1" readingOrder="1"/>
    </xf>
    <xf numFmtId="0" fontId="8" fillId="0" borderId="10" xfId="0" applyNumberFormat="1" applyFont="1" applyFill="1" applyBorder="1" applyAlignment="1">
      <alignment vertical="center" wrapText="1" indent="1" readingOrder="1"/>
    </xf>
    <xf numFmtId="165" fontId="9" fillId="0" borderId="10" xfId="0" applyNumberFormat="1" applyFont="1" applyFill="1" applyBorder="1" applyAlignment="1">
      <alignment horizontal="right" vertical="center" wrapText="1" readingOrder="1"/>
    </xf>
    <xf numFmtId="0" fontId="10" fillId="0" borderId="5" xfId="0" applyNumberFormat="1" applyFont="1" applyFill="1" applyBorder="1" applyAlignment="1">
      <alignment horizontal="left" vertical="center" wrapText="1" indent="4" readingOrder="1"/>
    </xf>
    <xf numFmtId="165" fontId="10" fillId="0" borderId="5" xfId="0" applyNumberFormat="1" applyFont="1" applyFill="1" applyBorder="1" applyAlignment="1">
      <alignment horizontal="right" vertical="center" wrapText="1" readingOrder="1"/>
    </xf>
    <xf numFmtId="0" fontId="10" fillId="0" borderId="6" xfId="0" applyNumberFormat="1" applyFont="1" applyFill="1" applyBorder="1" applyAlignment="1">
      <alignment horizontal="left" vertical="center" wrapText="1" indent="4" readingOrder="1"/>
    </xf>
    <xf numFmtId="165" fontId="10" fillId="0" borderId="6" xfId="0" applyNumberFormat="1" applyFont="1" applyFill="1" applyBorder="1" applyAlignment="1">
      <alignment horizontal="right" vertical="center" wrapText="1" readingOrder="1"/>
    </xf>
    <xf numFmtId="0" fontId="10" fillId="0" borderId="7" xfId="0" applyNumberFormat="1" applyFont="1" applyFill="1" applyBorder="1" applyAlignment="1">
      <alignment horizontal="left" vertical="center" wrapText="1" indent="4" readingOrder="1"/>
    </xf>
    <xf numFmtId="165" fontId="10" fillId="0" borderId="7" xfId="0" applyNumberFormat="1" applyFont="1" applyFill="1" applyBorder="1" applyAlignment="1">
      <alignment horizontal="right" vertical="center" wrapText="1" readingOrder="1"/>
    </xf>
    <xf numFmtId="0" fontId="6" fillId="2" borderId="1" xfId="0" applyNumberFormat="1" applyFont="1" applyFill="1" applyBorder="1" applyAlignment="1">
      <alignment vertical="center" wrapText="1" readingOrder="1"/>
    </xf>
    <xf numFmtId="0" fontId="4" fillId="2" borderId="9" xfId="0" applyNumberFormat="1" applyFont="1" applyFill="1" applyBorder="1" applyAlignment="1">
      <alignment horizontal="center" vertical="center" wrapText="1" readingOrder="1"/>
    </xf>
    <xf numFmtId="0" fontId="5" fillId="2" borderId="9" xfId="0" applyNumberFormat="1" applyFont="1" applyFill="1" applyBorder="1" applyAlignment="1">
      <alignment vertical="center" wrapText="1" readingOrder="1"/>
    </xf>
    <xf numFmtId="165" fontId="6" fillId="2" borderId="9" xfId="0" applyNumberFormat="1" applyFont="1" applyFill="1" applyBorder="1" applyAlignment="1">
      <alignment horizontal="right" vertical="center" wrapText="1" readingOrder="1"/>
    </xf>
    <xf numFmtId="0" fontId="14" fillId="0" borderId="0" xfId="0" applyFont="1" applyFill="1" applyBorder="1"/>
    <xf numFmtId="165" fontId="16" fillId="2" borderId="9" xfId="0" applyNumberFormat="1" applyFont="1" applyFill="1" applyBorder="1" applyAlignment="1">
      <alignment horizontal="right" vertical="center" wrapText="1" readingOrder="1"/>
    </xf>
    <xf numFmtId="165" fontId="16" fillId="0" borderId="3" xfId="0" applyNumberFormat="1" applyFont="1" applyFill="1" applyBorder="1" applyAlignment="1">
      <alignment horizontal="right" vertical="center" wrapText="1" readingOrder="1"/>
    </xf>
    <xf numFmtId="165" fontId="17" fillId="0" borderId="5" xfId="0" applyNumberFormat="1" applyFont="1" applyFill="1" applyBorder="1" applyAlignment="1">
      <alignment horizontal="right" vertical="center" wrapText="1" readingOrder="1"/>
    </xf>
    <xf numFmtId="165" fontId="17" fillId="0" borderId="6" xfId="0" applyNumberFormat="1" applyFont="1" applyFill="1" applyBorder="1" applyAlignment="1">
      <alignment horizontal="right" vertical="center" wrapText="1" readingOrder="1"/>
    </xf>
    <xf numFmtId="165" fontId="17" fillId="0" borderId="7" xfId="0" applyNumberFormat="1" applyFont="1" applyFill="1" applyBorder="1" applyAlignment="1">
      <alignment horizontal="right" vertical="center" wrapText="1" readingOrder="1"/>
    </xf>
    <xf numFmtId="165" fontId="16" fillId="0" borderId="8" xfId="0" applyNumberFormat="1" applyFont="1" applyFill="1" applyBorder="1" applyAlignment="1">
      <alignment horizontal="right" vertical="center" wrapText="1" readingOrder="1"/>
    </xf>
    <xf numFmtId="165" fontId="16" fillId="0" borderId="10" xfId="0" applyNumberFormat="1" applyFont="1" applyFill="1" applyBorder="1" applyAlignment="1">
      <alignment horizontal="right" vertical="center" wrapText="1" readingOrder="1"/>
    </xf>
    <xf numFmtId="165" fontId="16" fillId="2" borderId="1" xfId="0" applyNumberFormat="1" applyFont="1" applyFill="1" applyBorder="1" applyAlignment="1">
      <alignment horizontal="right" vertical="center" wrapText="1" readingOrder="1"/>
    </xf>
    <xf numFmtId="166" fontId="1" fillId="0" borderId="0" xfId="0" applyNumberFormat="1" applyFont="1" applyFill="1" applyBorder="1"/>
    <xf numFmtId="0" fontId="12" fillId="0" borderId="0" xfId="0" applyFont="1" applyFill="1" applyBorder="1" applyAlignment="1">
      <alignment horizontal="center" vertical="center" wrapText="1"/>
    </xf>
    <xf numFmtId="167" fontId="10" fillId="0" borderId="6" xfId="0" applyNumberFormat="1" applyFont="1" applyFill="1" applyBorder="1" applyAlignment="1">
      <alignment horizontal="right" vertical="center" wrapText="1" readingOrder="1"/>
    </xf>
    <xf numFmtId="168" fontId="1" fillId="0" borderId="0" xfId="0" applyNumberFormat="1" applyFont="1" applyFill="1" applyBorder="1"/>
    <xf numFmtId="0" fontId="6" fillId="3" borderId="8" xfId="0" applyNumberFormat="1" applyFont="1" applyFill="1" applyBorder="1" applyAlignment="1">
      <alignment horizontal="center" vertical="center" wrapText="1" readingOrder="1"/>
    </xf>
    <xf numFmtId="9" fontId="1" fillId="0" borderId="0" xfId="2" applyFont="1" applyFill="1" applyBorder="1"/>
    <xf numFmtId="169" fontId="1" fillId="0" borderId="0" xfId="1" applyNumberFormat="1" applyFont="1" applyFill="1" applyBorder="1"/>
    <xf numFmtId="169" fontId="1" fillId="0" borderId="0" xfId="0" applyNumberFormat="1" applyFont="1" applyFill="1" applyBorder="1"/>
    <xf numFmtId="169" fontId="15" fillId="3" borderId="0" xfId="0" applyNumberFormat="1" applyFont="1" applyFill="1" applyBorder="1"/>
    <xf numFmtId="169" fontId="4" fillId="2" borderId="1" xfId="1" applyNumberFormat="1" applyFont="1" applyFill="1" applyBorder="1" applyAlignment="1">
      <alignment vertical="center" wrapText="1" readingOrder="1"/>
    </xf>
    <xf numFmtId="165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right" vertical="center" wrapText="1" readingOrder="1"/>
    </xf>
    <xf numFmtId="0" fontId="1" fillId="0" borderId="0" xfId="0" applyFont="1" applyFill="1" applyBorder="1" applyAlignment="1">
      <alignment vertical="center"/>
    </xf>
    <xf numFmtId="167" fontId="17" fillId="0" borderId="6" xfId="0" applyNumberFormat="1" applyFont="1" applyFill="1" applyBorder="1" applyAlignment="1">
      <alignment horizontal="right" vertical="center" wrapText="1" readingOrder="1"/>
    </xf>
    <xf numFmtId="9" fontId="10" fillId="0" borderId="5" xfId="2" applyFont="1" applyFill="1" applyBorder="1" applyAlignment="1">
      <alignment horizontal="right" vertical="center" wrapText="1" readingOrder="1"/>
    </xf>
    <xf numFmtId="9" fontId="10" fillId="0" borderId="6" xfId="2" applyFont="1" applyFill="1" applyBorder="1" applyAlignment="1">
      <alignment horizontal="right" vertical="center" wrapText="1" readingOrder="1"/>
    </xf>
    <xf numFmtId="9" fontId="10" fillId="0" borderId="7" xfId="2" applyFont="1" applyFill="1" applyBorder="1" applyAlignment="1">
      <alignment horizontal="right" vertical="center" wrapText="1" readingOrder="1"/>
    </xf>
    <xf numFmtId="9" fontId="9" fillId="0" borderId="8" xfId="2" applyFont="1" applyFill="1" applyBorder="1" applyAlignment="1">
      <alignment horizontal="right" vertical="center" wrapText="1" readingOrder="1"/>
    </xf>
    <xf numFmtId="9" fontId="9" fillId="0" borderId="10" xfId="2" applyFont="1" applyFill="1" applyBorder="1" applyAlignment="1">
      <alignment horizontal="right" vertical="center" wrapText="1" readingOrder="1"/>
    </xf>
    <xf numFmtId="9" fontId="16" fillId="0" borderId="3" xfId="2" applyFont="1" applyFill="1" applyBorder="1" applyAlignment="1">
      <alignment horizontal="right" vertical="center" wrapText="1" readingOrder="1"/>
    </xf>
    <xf numFmtId="9" fontId="17" fillId="0" borderId="5" xfId="2" applyFont="1" applyFill="1" applyBorder="1" applyAlignment="1">
      <alignment horizontal="right" vertical="center" wrapText="1" readingOrder="1"/>
    </xf>
    <xf numFmtId="9" fontId="17" fillId="0" borderId="6" xfId="2" applyFont="1" applyFill="1" applyBorder="1" applyAlignment="1">
      <alignment horizontal="right" vertical="center" wrapText="1" readingOrder="1"/>
    </xf>
    <xf numFmtId="9" fontId="17" fillId="0" borderId="7" xfId="2" applyFont="1" applyFill="1" applyBorder="1" applyAlignment="1">
      <alignment horizontal="right" vertical="center" wrapText="1" readingOrder="1"/>
    </xf>
    <xf numFmtId="9" fontId="16" fillId="0" borderId="8" xfId="2" applyFont="1" applyFill="1" applyBorder="1" applyAlignment="1">
      <alignment horizontal="right" vertical="center" wrapText="1" readingOrder="1"/>
    </xf>
    <xf numFmtId="9" fontId="16" fillId="2" borderId="1" xfId="2" applyFont="1" applyFill="1" applyBorder="1" applyAlignment="1">
      <alignment horizontal="right" vertical="center" wrapText="1" readingOrder="1"/>
    </xf>
    <xf numFmtId="170" fontId="1" fillId="0" borderId="0" xfId="1" applyNumberFormat="1" applyFont="1" applyFill="1" applyBorder="1"/>
    <xf numFmtId="9" fontId="16" fillId="2" borderId="9" xfId="2" applyNumberFormat="1" applyFont="1" applyFill="1" applyBorder="1" applyAlignment="1">
      <alignment horizontal="right" vertical="center" wrapText="1" readingOrder="1"/>
    </xf>
    <xf numFmtId="0" fontId="12" fillId="0" borderId="0" xfId="0" applyFont="1" applyFill="1" applyBorder="1"/>
    <xf numFmtId="169" fontId="12" fillId="0" borderId="0" xfId="1" applyNumberFormat="1" applyFont="1" applyFill="1" applyBorder="1"/>
    <xf numFmtId="9" fontId="17" fillId="0" borderId="6" xfId="2" applyNumberFormat="1" applyFont="1" applyFill="1" applyBorder="1" applyAlignment="1">
      <alignment horizontal="right" vertical="center" wrapText="1" readingOrder="1"/>
    </xf>
    <xf numFmtId="169" fontId="13" fillId="0" borderId="0" xfId="1" applyNumberFormat="1" applyFont="1" applyFill="1" applyBorder="1"/>
    <xf numFmtId="3" fontId="1" fillId="0" borderId="0" xfId="0" applyNumberFormat="1" applyFont="1" applyFill="1" applyBorder="1"/>
    <xf numFmtId="171" fontId="1" fillId="0" borderId="0" xfId="0" applyNumberFormat="1" applyFont="1" applyFill="1" applyBorder="1"/>
    <xf numFmtId="3" fontId="23" fillId="5" borderId="0" xfId="0" applyNumberFormat="1" applyFont="1" applyFill="1" applyBorder="1" applyAlignment="1">
      <alignment horizontal="center" vertical="center" wrapText="1"/>
    </xf>
    <xf numFmtId="10" fontId="1" fillId="0" borderId="0" xfId="2" applyNumberFormat="1" applyFont="1" applyFill="1" applyBorder="1"/>
    <xf numFmtId="172" fontId="1" fillId="0" borderId="0" xfId="0" applyNumberFormat="1" applyFont="1" applyFill="1" applyBorder="1"/>
    <xf numFmtId="0" fontId="4" fillId="6" borderId="1" xfId="0" applyNumberFormat="1" applyFont="1" applyFill="1" applyBorder="1" applyAlignment="1">
      <alignment horizontal="center" vertical="center" wrapText="1" readingOrder="1"/>
    </xf>
    <xf numFmtId="0" fontId="4" fillId="6" borderId="1" xfId="0" applyNumberFormat="1" applyFont="1" applyFill="1" applyBorder="1" applyAlignment="1">
      <alignment vertical="center" wrapText="1" readingOrder="1"/>
    </xf>
    <xf numFmtId="165" fontId="6" fillId="6" borderId="1" xfId="0" applyNumberFormat="1" applyFont="1" applyFill="1" applyBorder="1" applyAlignment="1">
      <alignment horizontal="right" vertical="center" wrapText="1" readingOrder="1"/>
    </xf>
    <xf numFmtId="0" fontId="4" fillId="6" borderId="9" xfId="0" applyNumberFormat="1" applyFont="1" applyFill="1" applyBorder="1" applyAlignment="1">
      <alignment horizontal="center" vertical="center" wrapText="1" readingOrder="1"/>
    </xf>
    <xf numFmtId="0" fontId="5" fillId="6" borderId="9" xfId="0" applyNumberFormat="1" applyFont="1" applyFill="1" applyBorder="1" applyAlignment="1">
      <alignment vertical="center" wrapText="1" readingOrder="1"/>
    </xf>
    <xf numFmtId="165" fontId="6" fillId="6" borderId="9" xfId="0" applyNumberFormat="1" applyFont="1" applyFill="1" applyBorder="1" applyAlignment="1">
      <alignment horizontal="right" vertical="center" wrapText="1" readingOrder="1"/>
    </xf>
    <xf numFmtId="0" fontId="24" fillId="7" borderId="8" xfId="0" applyFont="1" applyFill="1" applyBorder="1" applyAlignment="1">
      <alignment horizontal="center" vertical="center" wrapText="1"/>
    </xf>
    <xf numFmtId="173" fontId="24" fillId="7" borderId="8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 readingOrder="1"/>
    </xf>
    <xf numFmtId="0" fontId="2" fillId="4" borderId="8" xfId="0" applyNumberFormat="1" applyFont="1" applyFill="1" applyBorder="1" applyAlignment="1">
      <alignment horizontal="center" vertical="center" wrapText="1" readingOrder="1"/>
    </xf>
    <xf numFmtId="0" fontId="6" fillId="4" borderId="14" xfId="0" applyNumberFormat="1" applyFont="1" applyFill="1" applyBorder="1" applyAlignment="1">
      <alignment horizontal="center" vertical="center" wrapText="1"/>
    </xf>
    <xf numFmtId="0" fontId="6" fillId="4" borderId="15" xfId="0" applyNumberFormat="1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 wrapText="1" readingOrder="1"/>
    </xf>
    <xf numFmtId="0" fontId="11" fillId="3" borderId="8" xfId="0" applyNumberFormat="1" applyFont="1" applyFill="1" applyBorder="1" applyAlignment="1">
      <alignment horizontal="center" vertical="center" wrapText="1" readingOrder="1"/>
    </xf>
    <xf numFmtId="166" fontId="4" fillId="2" borderId="1" xfId="0" applyNumberFormat="1" applyFont="1" applyFill="1" applyBorder="1" applyAlignment="1">
      <alignment vertical="center" wrapText="1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38"/>
  <sheetViews>
    <sheetView showGridLines="0"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D43" sqref="D43"/>
    </sheetView>
  </sheetViews>
  <sheetFormatPr defaultColWidth="9.125" defaultRowHeight="15" x14ac:dyDescent="0.25"/>
  <cols>
    <col min="1" max="1" width="4.875" style="1" customWidth="1"/>
    <col min="2" max="2" width="13.75" style="1" customWidth="1"/>
    <col min="3" max="3" width="40.5" style="1" customWidth="1"/>
    <col min="4" max="4" width="17.125" style="1" customWidth="1"/>
    <col min="5" max="16384" width="9.125" style="1"/>
  </cols>
  <sheetData>
    <row r="1" spans="1:5" ht="12.6" customHeight="1" x14ac:dyDescent="0.25"/>
    <row r="2" spans="1:5" ht="64.5" customHeight="1" x14ac:dyDescent="0.25">
      <c r="B2" s="73" t="s">
        <v>68</v>
      </c>
      <c r="C2" s="73" t="s">
        <v>69</v>
      </c>
      <c r="D2" s="74" t="s">
        <v>70</v>
      </c>
    </row>
    <row r="3" spans="1:5" ht="36" customHeight="1" thickBot="1" x14ac:dyDescent="0.3">
      <c r="B3" s="70" t="s">
        <v>3</v>
      </c>
      <c r="C3" s="71" t="s">
        <v>39</v>
      </c>
      <c r="D3" s="72">
        <f t="shared" ref="D3" si="0">D4+D12+D13+D14</f>
        <v>136991</v>
      </c>
    </row>
    <row r="4" spans="1:5" ht="15.75" thickTop="1" x14ac:dyDescent="0.25">
      <c r="B4" s="78" t="s">
        <v>1</v>
      </c>
      <c r="C4" s="5" t="s">
        <v>22</v>
      </c>
      <c r="D4" s="6">
        <f t="shared" ref="D4" si="1">SUM(D5:D11)</f>
        <v>136991</v>
      </c>
    </row>
    <row r="5" spans="1:5" x14ac:dyDescent="0.25">
      <c r="A5" s="1" t="e">
        <f>IF((D5+#REF!)&gt;0,1,0)</f>
        <v>#REF!</v>
      </c>
      <c r="B5" s="79"/>
      <c r="C5" s="11" t="s">
        <v>27</v>
      </c>
      <c r="D5" s="12">
        <f t="shared" ref="D5:D14" si="2">D17+D29</f>
        <v>0</v>
      </c>
    </row>
    <row r="6" spans="1:5" x14ac:dyDescent="0.25">
      <c r="B6" s="79"/>
      <c r="C6" s="13" t="s">
        <v>28</v>
      </c>
      <c r="D6" s="14">
        <f>D18+D30</f>
        <v>132491</v>
      </c>
    </row>
    <row r="7" spans="1:5" x14ac:dyDescent="0.25">
      <c r="A7" s="1" t="e">
        <f>IF((D7+#REF!)&gt;0,1,0)</f>
        <v>#REF!</v>
      </c>
      <c r="B7" s="79"/>
      <c r="C7" s="13" t="s">
        <v>29</v>
      </c>
      <c r="D7" s="14">
        <f t="shared" si="2"/>
        <v>0</v>
      </c>
    </row>
    <row r="8" spans="1:5" x14ac:dyDescent="0.25">
      <c r="A8" s="1" t="e">
        <f>IF((D8+#REF!)&gt;0,1,0)</f>
        <v>#REF!</v>
      </c>
      <c r="B8" s="79"/>
      <c r="C8" s="13" t="s">
        <v>30</v>
      </c>
      <c r="D8" s="14">
        <f t="shared" si="2"/>
        <v>0</v>
      </c>
    </row>
    <row r="9" spans="1:5" x14ac:dyDescent="0.25">
      <c r="A9" s="1" t="e">
        <f>IF((D9+#REF!)&gt;0,1,0)</f>
        <v>#REF!</v>
      </c>
      <c r="B9" s="79"/>
      <c r="C9" s="13" t="s">
        <v>31</v>
      </c>
      <c r="D9" s="14">
        <f t="shared" si="2"/>
        <v>0</v>
      </c>
    </row>
    <row r="10" spans="1:5" x14ac:dyDescent="0.25">
      <c r="B10" s="79"/>
      <c r="C10" s="13" t="s">
        <v>32</v>
      </c>
      <c r="D10" s="14">
        <f t="shared" si="2"/>
        <v>4500</v>
      </c>
    </row>
    <row r="11" spans="1:5" x14ac:dyDescent="0.25">
      <c r="A11" s="1" t="e">
        <f>IF((D11+#REF!)&gt;0,1,0)</f>
        <v>#REF!</v>
      </c>
      <c r="B11" s="79"/>
      <c r="C11" s="15" t="s">
        <v>33</v>
      </c>
      <c r="D11" s="16">
        <f t="shared" si="2"/>
        <v>0</v>
      </c>
    </row>
    <row r="12" spans="1:5" x14ac:dyDescent="0.25">
      <c r="A12" s="1" t="e">
        <f>IF((D12+#REF!)&gt;0,1,0)</f>
        <v>#REF!</v>
      </c>
      <c r="B12" s="79"/>
      <c r="C12" s="7" t="s">
        <v>23</v>
      </c>
      <c r="D12" s="8">
        <f t="shared" si="2"/>
        <v>0</v>
      </c>
    </row>
    <row r="13" spans="1:5" x14ac:dyDescent="0.25">
      <c r="A13" s="1" t="e">
        <f>IF((D13+#REF!)&gt;0,1,0)</f>
        <v>#REF!</v>
      </c>
      <c r="B13" s="79"/>
      <c r="C13" s="7" t="s">
        <v>24</v>
      </c>
      <c r="D13" s="8">
        <f t="shared" si="2"/>
        <v>0</v>
      </c>
    </row>
    <row r="14" spans="1:5" ht="15.75" thickBot="1" x14ac:dyDescent="0.3">
      <c r="A14" s="1" t="e">
        <f>IF((D14+#REF!)&gt;0,1,0)</f>
        <v>#REF!</v>
      </c>
      <c r="B14" s="80"/>
      <c r="C14" s="9" t="s">
        <v>25</v>
      </c>
      <c r="D14" s="10">
        <f t="shared" si="2"/>
        <v>0</v>
      </c>
    </row>
    <row r="15" spans="1:5" ht="46.5" thickTop="1" thickBot="1" x14ac:dyDescent="0.3">
      <c r="B15" s="2" t="s">
        <v>2</v>
      </c>
      <c r="C15" s="3" t="s">
        <v>26</v>
      </c>
      <c r="D15" s="4">
        <f t="shared" ref="D15" si="3">D16+D24+D25+D26</f>
        <v>3000</v>
      </c>
      <c r="E15" s="33"/>
    </row>
    <row r="16" spans="1:5" ht="19.5" customHeight="1" thickTop="1" x14ac:dyDescent="0.25">
      <c r="B16" s="78" t="s">
        <v>1</v>
      </c>
      <c r="C16" s="5" t="s">
        <v>22</v>
      </c>
      <c r="D16" s="6">
        <f t="shared" ref="D16" si="4">SUM(D17:D23)</f>
        <v>3000</v>
      </c>
    </row>
    <row r="17" spans="1:5" x14ac:dyDescent="0.25">
      <c r="A17" s="1" t="e">
        <f>IF((D17+#REF!)&gt;0,1,0)</f>
        <v>#REF!</v>
      </c>
      <c r="B17" s="79"/>
      <c r="C17" s="11" t="s">
        <v>27</v>
      </c>
      <c r="D17" s="12">
        <v>0</v>
      </c>
      <c r="E17" s="30"/>
    </row>
    <row r="18" spans="1:5" x14ac:dyDescent="0.25">
      <c r="A18" s="1" t="e">
        <f>IF((D18+#REF!)&gt;0,1,0)</f>
        <v>#REF!</v>
      </c>
      <c r="B18" s="79"/>
      <c r="C18" s="13" t="s">
        <v>28</v>
      </c>
      <c r="D18" s="14">
        <v>0</v>
      </c>
      <c r="E18" s="30"/>
    </row>
    <row r="19" spans="1:5" x14ac:dyDescent="0.25">
      <c r="A19" s="1" t="e">
        <f>IF((D19+#REF!)&gt;0,1,0)</f>
        <v>#REF!</v>
      </c>
      <c r="B19" s="79"/>
      <c r="C19" s="13" t="s">
        <v>29</v>
      </c>
      <c r="D19" s="14">
        <v>0</v>
      </c>
    </row>
    <row r="20" spans="1:5" x14ac:dyDescent="0.25">
      <c r="A20" s="1" t="e">
        <f>IF((D20+#REF!)&gt;0,1,0)</f>
        <v>#REF!</v>
      </c>
      <c r="B20" s="79"/>
      <c r="C20" s="13" t="s">
        <v>30</v>
      </c>
      <c r="D20" s="14">
        <v>0</v>
      </c>
    </row>
    <row r="21" spans="1:5" x14ac:dyDescent="0.25">
      <c r="A21" s="1" t="e">
        <f>IF((D21+#REF!)&gt;0,1,0)</f>
        <v>#REF!</v>
      </c>
      <c r="B21" s="79"/>
      <c r="C21" s="13" t="s">
        <v>31</v>
      </c>
      <c r="D21" s="14">
        <v>0</v>
      </c>
    </row>
    <row r="22" spans="1:5" x14ac:dyDescent="0.25">
      <c r="B22" s="79"/>
      <c r="C22" s="13" t="s">
        <v>32</v>
      </c>
      <c r="D22" s="14">
        <v>3000</v>
      </c>
    </row>
    <row r="23" spans="1:5" x14ac:dyDescent="0.25">
      <c r="A23" s="1" t="e">
        <f>IF((D23+#REF!)&gt;0,1,0)</f>
        <v>#REF!</v>
      </c>
      <c r="B23" s="79"/>
      <c r="C23" s="15" t="s">
        <v>33</v>
      </c>
      <c r="D23" s="16">
        <v>0</v>
      </c>
    </row>
    <row r="24" spans="1:5" x14ac:dyDescent="0.25">
      <c r="A24" s="1" t="e">
        <f>IF((D24+#REF!)&gt;0,1,0)</f>
        <v>#REF!</v>
      </c>
      <c r="B24" s="79"/>
      <c r="C24" s="7" t="s">
        <v>23</v>
      </c>
      <c r="D24" s="8">
        <v>0</v>
      </c>
    </row>
    <row r="25" spans="1:5" x14ac:dyDescent="0.25">
      <c r="A25" s="1" t="e">
        <f>IF((D25+#REF!)&gt;0,1,0)</f>
        <v>#REF!</v>
      </c>
      <c r="B25" s="79"/>
      <c r="C25" s="7" t="s">
        <v>24</v>
      </c>
      <c r="D25" s="8">
        <v>0</v>
      </c>
    </row>
    <row r="26" spans="1:5" ht="15.75" thickBot="1" x14ac:dyDescent="0.3">
      <c r="A26" s="1" t="e">
        <f>IF((D26+#REF!)&gt;0,1,0)</f>
        <v>#REF!</v>
      </c>
      <c r="B26" s="80"/>
      <c r="C26" s="9" t="s">
        <v>25</v>
      </c>
      <c r="D26" s="10">
        <v>0</v>
      </c>
    </row>
    <row r="27" spans="1:5" ht="31.5" thickTop="1" thickBot="1" x14ac:dyDescent="0.3">
      <c r="B27" s="67" t="s">
        <v>3</v>
      </c>
      <c r="C27" s="68" t="s">
        <v>4</v>
      </c>
      <c r="D27" s="69">
        <f t="shared" ref="D27" si="5">D28+D36+D37+D38</f>
        <v>133991</v>
      </c>
    </row>
    <row r="28" spans="1:5" ht="15.75" thickTop="1" x14ac:dyDescent="0.25">
      <c r="B28" s="78" t="s">
        <v>1</v>
      </c>
      <c r="C28" s="5" t="s">
        <v>22</v>
      </c>
      <c r="D28" s="6">
        <f t="shared" ref="D28" si="6">SUM(D29:D35)</f>
        <v>133991</v>
      </c>
    </row>
    <row r="29" spans="1:5" x14ac:dyDescent="0.25">
      <c r="A29" s="1" t="e">
        <f>IF((D29+#REF!)&gt;0,1,0)</f>
        <v>#REF!</v>
      </c>
      <c r="B29" s="79"/>
      <c r="C29" s="11" t="s">
        <v>27</v>
      </c>
      <c r="D29" s="16">
        <f>D53+D65+D77+D101+D113+D125</f>
        <v>0</v>
      </c>
    </row>
    <row r="30" spans="1:5" x14ac:dyDescent="0.25">
      <c r="B30" s="79"/>
      <c r="C30" s="13" t="s">
        <v>28</v>
      </c>
      <c r="D30" s="16">
        <f>D54+D66+D78+D102+D114+D126+D42+D90</f>
        <v>132491</v>
      </c>
    </row>
    <row r="31" spans="1:5" x14ac:dyDescent="0.25">
      <c r="A31" s="1" t="e">
        <f>IF((D31+#REF!)&gt;0,1,0)</f>
        <v>#REF!</v>
      </c>
      <c r="B31" s="79"/>
      <c r="C31" s="13" t="s">
        <v>29</v>
      </c>
      <c r="D31" s="16">
        <f>D55+D67+D79+D103+D115+D127</f>
        <v>0</v>
      </c>
    </row>
    <row r="32" spans="1:5" x14ac:dyDescent="0.25">
      <c r="A32" s="1" t="e">
        <f>IF((D32+#REF!)&gt;0,1,0)</f>
        <v>#REF!</v>
      </c>
      <c r="B32" s="79"/>
      <c r="C32" s="13" t="s">
        <v>30</v>
      </c>
      <c r="D32" s="16">
        <f>D56+D68+D80+D104+D116+D128</f>
        <v>0</v>
      </c>
    </row>
    <row r="33" spans="1:4" x14ac:dyDescent="0.25">
      <c r="A33" s="1" t="e">
        <f>IF((D33+#REF!)&gt;0,1,0)</f>
        <v>#REF!</v>
      </c>
      <c r="B33" s="79"/>
      <c r="C33" s="13" t="s">
        <v>31</v>
      </c>
      <c r="D33" s="16">
        <f>D57+D69+D81+D105+D117+D129</f>
        <v>0</v>
      </c>
    </row>
    <row r="34" spans="1:4" x14ac:dyDescent="0.25">
      <c r="B34" s="79"/>
      <c r="C34" s="13" t="s">
        <v>32</v>
      </c>
      <c r="D34" s="16">
        <f>D58+D70+D82+D106+D118+D130</f>
        <v>1500</v>
      </c>
    </row>
    <row r="35" spans="1:4" x14ac:dyDescent="0.25">
      <c r="A35" s="1" t="e">
        <f>IF((D35+#REF!)&gt;0,1,0)</f>
        <v>#REF!</v>
      </c>
      <c r="B35" s="79"/>
      <c r="C35" s="15" t="s">
        <v>33</v>
      </c>
      <c r="D35" s="16">
        <f>D59+D71+D83+D107+D119+D131</f>
        <v>0</v>
      </c>
    </row>
    <row r="36" spans="1:4" ht="15.75" thickBot="1" x14ac:dyDescent="0.3">
      <c r="A36" s="1" t="e">
        <f>IF((D36+#REF!)&gt;0,1,0)</f>
        <v>#REF!</v>
      </c>
      <c r="B36" s="79"/>
      <c r="C36" s="7" t="s">
        <v>23</v>
      </c>
      <c r="D36" s="10">
        <f>D60+D72+D84+D108++D120+D132</f>
        <v>0</v>
      </c>
    </row>
    <row r="37" spans="1:4" ht="16.5" thickTop="1" thickBot="1" x14ac:dyDescent="0.3">
      <c r="A37" s="1" t="e">
        <f>IF((D37+#REF!)&gt;0,1,0)</f>
        <v>#REF!</v>
      </c>
      <c r="B37" s="79"/>
      <c r="C37" s="7" t="s">
        <v>24</v>
      </c>
      <c r="D37" s="10">
        <f>D61+D73+D85+D109++D121+D133</f>
        <v>0</v>
      </c>
    </row>
    <row r="38" spans="1:4" ht="16.5" thickTop="1" thickBot="1" x14ac:dyDescent="0.3">
      <c r="A38" s="1" t="e">
        <f>IF((D38+#REF!)&gt;0,1,0)</f>
        <v>#REF!</v>
      </c>
      <c r="B38" s="80"/>
      <c r="C38" s="9" t="s">
        <v>25</v>
      </c>
      <c r="D38" s="10">
        <f>D62+D74+D86+D110++D122+D134</f>
        <v>0</v>
      </c>
    </row>
    <row r="39" spans="1:4" ht="16.5" thickTop="1" thickBot="1" x14ac:dyDescent="0.3">
      <c r="B39" s="2" t="s">
        <v>7</v>
      </c>
      <c r="C39" s="3" t="s">
        <v>8</v>
      </c>
      <c r="D39" s="103">
        <f>D40+D48+D49+D50</f>
        <v>66500</v>
      </c>
    </row>
    <row r="40" spans="1:4" ht="15.75" customHeight="1" thickTop="1" x14ac:dyDescent="0.25">
      <c r="B40" s="78" t="s">
        <v>1</v>
      </c>
      <c r="C40" s="5" t="s">
        <v>22</v>
      </c>
      <c r="D40" s="5">
        <f>D41+D42+D43+D44+D45+D46+D47</f>
        <v>66500</v>
      </c>
    </row>
    <row r="41" spans="1:4" ht="15" customHeight="1" x14ac:dyDescent="0.25">
      <c r="B41" s="79"/>
      <c r="C41" s="11" t="s">
        <v>27</v>
      </c>
      <c r="D41" s="14"/>
    </row>
    <row r="42" spans="1:4" ht="15" customHeight="1" x14ac:dyDescent="0.25">
      <c r="B42" s="79"/>
      <c r="C42" s="13" t="s">
        <v>28</v>
      </c>
      <c r="D42" s="14">
        <v>66500</v>
      </c>
    </row>
    <row r="43" spans="1:4" ht="15" customHeight="1" x14ac:dyDescent="0.25">
      <c r="B43" s="79"/>
      <c r="C43" s="13" t="s">
        <v>29</v>
      </c>
      <c r="D43" s="14"/>
    </row>
    <row r="44" spans="1:4" ht="15" customHeight="1" x14ac:dyDescent="0.25">
      <c r="B44" s="79"/>
      <c r="C44" s="13" t="s">
        <v>30</v>
      </c>
      <c r="D44" s="14"/>
    </row>
    <row r="45" spans="1:4" ht="15" customHeight="1" x14ac:dyDescent="0.25">
      <c r="B45" s="79"/>
      <c r="C45" s="13" t="s">
        <v>31</v>
      </c>
      <c r="D45" s="14"/>
    </row>
    <row r="46" spans="1:4" ht="15" customHeight="1" x14ac:dyDescent="0.25">
      <c r="B46" s="79"/>
      <c r="C46" s="13" t="s">
        <v>32</v>
      </c>
      <c r="D46" s="14"/>
    </row>
    <row r="47" spans="1:4" ht="15" customHeight="1" x14ac:dyDescent="0.25">
      <c r="B47" s="79"/>
      <c r="C47" s="15" t="s">
        <v>33</v>
      </c>
      <c r="D47" s="14"/>
    </row>
    <row r="48" spans="1:4" ht="15" customHeight="1" x14ac:dyDescent="0.25">
      <c r="B48" s="79"/>
      <c r="C48" s="7" t="s">
        <v>23</v>
      </c>
      <c r="D48" s="14"/>
    </row>
    <row r="49" spans="1:4" ht="15" customHeight="1" x14ac:dyDescent="0.25">
      <c r="B49" s="79"/>
      <c r="C49" s="7" t="s">
        <v>24</v>
      </c>
      <c r="D49" s="14"/>
    </row>
    <row r="50" spans="1:4" ht="15.75" customHeight="1" thickBot="1" x14ac:dyDescent="0.3">
      <c r="B50" s="80"/>
      <c r="C50" s="9" t="s">
        <v>25</v>
      </c>
      <c r="D50" s="14"/>
    </row>
    <row r="51" spans="1:4" ht="31.5" thickTop="1" thickBot="1" x14ac:dyDescent="0.3">
      <c r="B51" s="2" t="s">
        <v>5</v>
      </c>
      <c r="C51" s="3" t="s">
        <v>6</v>
      </c>
      <c r="D51" s="4">
        <f>D52+D60+D61+D62</f>
        <v>13940</v>
      </c>
    </row>
    <row r="52" spans="1:4" ht="15.75" thickTop="1" x14ac:dyDescent="0.25">
      <c r="B52" s="78" t="s">
        <v>1</v>
      </c>
      <c r="C52" s="5" t="s">
        <v>22</v>
      </c>
      <c r="D52" s="6">
        <f t="shared" ref="D52" si="7">SUM(D53:D59)</f>
        <v>13940</v>
      </c>
    </row>
    <row r="53" spans="1:4" x14ac:dyDescent="0.25">
      <c r="A53" s="1" t="e">
        <f>IF((D53+#REF!)&gt;0,1,0)</f>
        <v>#REF!</v>
      </c>
      <c r="B53" s="79"/>
      <c r="C53" s="11" t="s">
        <v>27</v>
      </c>
      <c r="D53" s="12"/>
    </row>
    <row r="54" spans="1:4" x14ac:dyDescent="0.25">
      <c r="B54" s="79"/>
      <c r="C54" s="13" t="s">
        <v>28</v>
      </c>
      <c r="D54" s="14">
        <v>13940</v>
      </c>
    </row>
    <row r="55" spans="1:4" x14ac:dyDescent="0.25">
      <c r="A55" s="1" t="e">
        <f>IF((D55+#REF!)&gt;0,1,0)</f>
        <v>#REF!</v>
      </c>
      <c r="B55" s="79"/>
      <c r="C55" s="13" t="s">
        <v>29</v>
      </c>
      <c r="D55" s="14"/>
    </row>
    <row r="56" spans="1:4" x14ac:dyDescent="0.25">
      <c r="A56" s="1" t="e">
        <f>IF((D56+#REF!)&gt;0,1,0)</f>
        <v>#REF!</v>
      </c>
      <c r="B56" s="79"/>
      <c r="C56" s="13" t="s">
        <v>30</v>
      </c>
      <c r="D56" s="14"/>
    </row>
    <row r="57" spans="1:4" x14ac:dyDescent="0.25">
      <c r="A57" s="1" t="e">
        <f>IF((D57+#REF!)&gt;0,1,0)</f>
        <v>#REF!</v>
      </c>
      <c r="B57" s="79"/>
      <c r="C57" s="13" t="s">
        <v>31</v>
      </c>
      <c r="D57" s="14"/>
    </row>
    <row r="58" spans="1:4" x14ac:dyDescent="0.25">
      <c r="A58" s="1" t="e">
        <f>IF((D58+#REF!)&gt;0,1,0)</f>
        <v>#REF!</v>
      </c>
      <c r="B58" s="79"/>
      <c r="C58" s="13" t="s">
        <v>32</v>
      </c>
      <c r="D58" s="14"/>
    </row>
    <row r="59" spans="1:4" x14ac:dyDescent="0.25">
      <c r="A59" s="1" t="e">
        <f>IF((D59+#REF!)&gt;0,1,0)</f>
        <v>#REF!</v>
      </c>
      <c r="B59" s="79"/>
      <c r="C59" s="15" t="s">
        <v>33</v>
      </c>
      <c r="D59" s="16"/>
    </row>
    <row r="60" spans="1:4" x14ac:dyDescent="0.25">
      <c r="A60" s="1" t="e">
        <f>IF((D60+#REF!)&gt;0,1,0)</f>
        <v>#REF!</v>
      </c>
      <c r="B60" s="79"/>
      <c r="C60" s="7" t="s">
        <v>23</v>
      </c>
      <c r="D60" s="8"/>
    </row>
    <row r="61" spans="1:4" x14ac:dyDescent="0.25">
      <c r="A61" s="1" t="e">
        <f>IF((D61+#REF!)&gt;0,1,0)</f>
        <v>#REF!</v>
      </c>
      <c r="B61" s="79"/>
      <c r="C61" s="7" t="s">
        <v>24</v>
      </c>
      <c r="D61" s="8"/>
    </row>
    <row r="62" spans="1:4" ht="15.75" thickBot="1" x14ac:dyDescent="0.3">
      <c r="A62" s="1" t="e">
        <f>IF((D62+#REF!)&gt;0,1,0)</f>
        <v>#REF!</v>
      </c>
      <c r="B62" s="80"/>
      <c r="C62" s="9" t="s">
        <v>25</v>
      </c>
      <c r="D62" s="10"/>
    </row>
    <row r="63" spans="1:4" ht="40.5" customHeight="1" thickTop="1" thickBot="1" x14ac:dyDescent="0.3">
      <c r="B63" s="2" t="s">
        <v>9</v>
      </c>
      <c r="C63" s="3" t="s">
        <v>10</v>
      </c>
      <c r="D63" s="4">
        <f t="shared" ref="D63" si="8">D64+D72+D73+D74</f>
        <v>9700</v>
      </c>
    </row>
    <row r="64" spans="1:4" ht="15.75" thickTop="1" x14ac:dyDescent="0.25">
      <c r="B64" s="78" t="s">
        <v>1</v>
      </c>
      <c r="C64" s="5" t="s">
        <v>22</v>
      </c>
      <c r="D64" s="6">
        <f t="shared" ref="D64" si="9">SUM(D65:D71)</f>
        <v>9700</v>
      </c>
    </row>
    <row r="65" spans="1:4" x14ac:dyDescent="0.25">
      <c r="A65" s="1" t="e">
        <f>IF((D65+#REF!)&gt;0,1,0)</f>
        <v>#REF!</v>
      </c>
      <c r="B65" s="79"/>
      <c r="C65" s="11" t="s">
        <v>27</v>
      </c>
      <c r="D65" s="12"/>
    </row>
    <row r="66" spans="1:4" x14ac:dyDescent="0.25">
      <c r="B66" s="79"/>
      <c r="C66" s="13" t="s">
        <v>28</v>
      </c>
      <c r="D66" s="14">
        <v>9700</v>
      </c>
    </row>
    <row r="67" spans="1:4" x14ac:dyDescent="0.25">
      <c r="A67" s="1" t="e">
        <f>IF((D67+#REF!)&gt;0,1,0)</f>
        <v>#REF!</v>
      </c>
      <c r="B67" s="79"/>
      <c r="C67" s="13" t="s">
        <v>29</v>
      </c>
      <c r="D67" s="14"/>
    </row>
    <row r="68" spans="1:4" x14ac:dyDescent="0.25">
      <c r="A68" s="1" t="e">
        <f>IF((D68+#REF!)&gt;0,1,0)</f>
        <v>#REF!</v>
      </c>
      <c r="B68" s="79"/>
      <c r="C68" s="13" t="s">
        <v>30</v>
      </c>
      <c r="D68" s="14"/>
    </row>
    <row r="69" spans="1:4" x14ac:dyDescent="0.25">
      <c r="A69" s="1" t="e">
        <f>IF((D69+#REF!)&gt;0,1,0)</f>
        <v>#REF!</v>
      </c>
      <c r="B69" s="79"/>
      <c r="C69" s="13" t="s">
        <v>31</v>
      </c>
      <c r="D69" s="14"/>
    </row>
    <row r="70" spans="1:4" x14ac:dyDescent="0.25">
      <c r="A70" s="1" t="e">
        <f>IF((D70+#REF!)&gt;0,1,0)</f>
        <v>#REF!</v>
      </c>
      <c r="B70" s="79"/>
      <c r="C70" s="13" t="s">
        <v>32</v>
      </c>
      <c r="D70" s="14"/>
    </row>
    <row r="71" spans="1:4" x14ac:dyDescent="0.25">
      <c r="A71" s="1" t="e">
        <f>IF((D71+#REF!)&gt;0,1,0)</f>
        <v>#REF!</v>
      </c>
      <c r="B71" s="79"/>
      <c r="C71" s="15" t="s">
        <v>33</v>
      </c>
      <c r="D71" s="16"/>
    </row>
    <row r="72" spans="1:4" x14ac:dyDescent="0.25">
      <c r="A72" s="1" t="e">
        <f>IF((D72+#REF!)&gt;0,1,0)</f>
        <v>#REF!</v>
      </c>
      <c r="B72" s="79"/>
      <c r="C72" s="7" t="s">
        <v>23</v>
      </c>
      <c r="D72" s="8"/>
    </row>
    <row r="73" spans="1:4" x14ac:dyDescent="0.25">
      <c r="A73" s="1" t="e">
        <f>IF((D73+#REF!)&gt;0,1,0)</f>
        <v>#REF!</v>
      </c>
      <c r="B73" s="79"/>
      <c r="C73" s="7" t="s">
        <v>24</v>
      </c>
      <c r="D73" s="8"/>
    </row>
    <row r="74" spans="1:4" ht="15.75" thickBot="1" x14ac:dyDescent="0.3">
      <c r="A74" s="1" t="e">
        <f>IF((D74+#REF!)&gt;0,1,0)</f>
        <v>#REF!</v>
      </c>
      <c r="B74" s="80"/>
      <c r="C74" s="9" t="s">
        <v>25</v>
      </c>
      <c r="D74" s="10"/>
    </row>
    <row r="75" spans="1:4" ht="33" customHeight="1" thickTop="1" thickBot="1" x14ac:dyDescent="0.3">
      <c r="B75" s="2" t="s">
        <v>11</v>
      </c>
      <c r="C75" s="3" t="s">
        <v>12</v>
      </c>
      <c r="D75" s="4">
        <f t="shared" ref="D75" si="10">D76+D84+D85+D86</f>
        <v>19200</v>
      </c>
    </row>
    <row r="76" spans="1:4" ht="15.75" thickTop="1" x14ac:dyDescent="0.25">
      <c r="B76" s="78" t="s">
        <v>1</v>
      </c>
      <c r="C76" s="5" t="s">
        <v>22</v>
      </c>
      <c r="D76" s="6">
        <f t="shared" ref="D76" si="11">SUM(D77:D83)</f>
        <v>19200</v>
      </c>
    </row>
    <row r="77" spans="1:4" x14ac:dyDescent="0.25">
      <c r="A77" s="1" t="e">
        <f>IF((D77+#REF!)&gt;0,1,0)</f>
        <v>#REF!</v>
      </c>
      <c r="B77" s="79"/>
      <c r="C77" s="11" t="s">
        <v>27</v>
      </c>
      <c r="D77" s="12"/>
    </row>
    <row r="78" spans="1:4" x14ac:dyDescent="0.25">
      <c r="B78" s="79"/>
      <c r="C78" s="13" t="s">
        <v>28</v>
      </c>
      <c r="D78" s="14">
        <v>19200</v>
      </c>
    </row>
    <row r="79" spans="1:4" x14ac:dyDescent="0.25">
      <c r="A79" s="1" t="e">
        <f>IF((D79+#REF!)&gt;0,1,0)</f>
        <v>#REF!</v>
      </c>
      <c r="B79" s="79"/>
      <c r="C79" s="13" t="s">
        <v>29</v>
      </c>
      <c r="D79" s="14"/>
    </row>
    <row r="80" spans="1:4" x14ac:dyDescent="0.25">
      <c r="A80" s="1" t="e">
        <f>IF((D80+#REF!)&gt;0,1,0)</f>
        <v>#REF!</v>
      </c>
      <c r="B80" s="79"/>
      <c r="C80" s="13" t="s">
        <v>30</v>
      </c>
      <c r="D80" s="14"/>
    </row>
    <row r="81" spans="1:4" x14ac:dyDescent="0.25">
      <c r="A81" s="1" t="e">
        <f>IF((D81+#REF!)&gt;0,1,0)</f>
        <v>#REF!</v>
      </c>
      <c r="B81" s="79"/>
      <c r="C81" s="13" t="s">
        <v>31</v>
      </c>
      <c r="D81" s="14"/>
    </row>
    <row r="82" spans="1:4" x14ac:dyDescent="0.25">
      <c r="A82" s="1" t="e">
        <f>IF((D82+#REF!)&gt;0,1,0)</f>
        <v>#REF!</v>
      </c>
      <c r="B82" s="79"/>
      <c r="C82" s="13" t="s">
        <v>32</v>
      </c>
      <c r="D82" s="14"/>
    </row>
    <row r="83" spans="1:4" x14ac:dyDescent="0.25">
      <c r="A83" s="1" t="e">
        <f>IF((D83+#REF!)&gt;0,1,0)</f>
        <v>#REF!</v>
      </c>
      <c r="B83" s="79"/>
      <c r="C83" s="15" t="s">
        <v>33</v>
      </c>
      <c r="D83" s="16"/>
    </row>
    <row r="84" spans="1:4" x14ac:dyDescent="0.25">
      <c r="A84" s="1" t="e">
        <f>IF((D84+#REF!)&gt;0,1,0)</f>
        <v>#REF!</v>
      </c>
      <c r="B84" s="79"/>
      <c r="C84" s="7" t="s">
        <v>23</v>
      </c>
      <c r="D84" s="8"/>
    </row>
    <row r="85" spans="1:4" x14ac:dyDescent="0.25">
      <c r="A85" s="1" t="e">
        <f>IF((D85+#REF!)&gt;0,1,0)</f>
        <v>#REF!</v>
      </c>
      <c r="B85" s="79"/>
      <c r="C85" s="7" t="s">
        <v>24</v>
      </c>
      <c r="D85" s="8"/>
    </row>
    <row r="86" spans="1:4" ht="15.75" thickBot="1" x14ac:dyDescent="0.3">
      <c r="A86" s="1" t="e">
        <f>IF((D86+#REF!)&gt;0,1,0)</f>
        <v>#REF!</v>
      </c>
      <c r="B86" s="80"/>
      <c r="C86" s="9" t="s">
        <v>25</v>
      </c>
      <c r="D86" s="10"/>
    </row>
    <row r="87" spans="1:4" ht="54.75" thickTop="1" thickBot="1" x14ac:dyDescent="0.3">
      <c r="B87" s="2" t="s">
        <v>15</v>
      </c>
      <c r="C87" s="3" t="s">
        <v>34</v>
      </c>
      <c r="D87" s="4">
        <f t="shared" ref="D87" si="12">D88+D96+D97+D98</f>
        <v>7791</v>
      </c>
    </row>
    <row r="88" spans="1:4" ht="15.75" thickTop="1" x14ac:dyDescent="0.25">
      <c r="B88" s="78" t="s">
        <v>1</v>
      </c>
      <c r="C88" s="5" t="s">
        <v>22</v>
      </c>
      <c r="D88" s="6">
        <f t="shared" ref="D88" si="13">SUM(D89:D95)</f>
        <v>7791</v>
      </c>
    </row>
    <row r="89" spans="1:4" x14ac:dyDescent="0.25">
      <c r="B89" s="79"/>
      <c r="C89" s="11" t="s">
        <v>27</v>
      </c>
      <c r="D89" s="12"/>
    </row>
    <row r="90" spans="1:4" x14ac:dyDescent="0.25">
      <c r="B90" s="79"/>
      <c r="C90" s="13" t="s">
        <v>28</v>
      </c>
      <c r="D90" s="14">
        <v>7791</v>
      </c>
    </row>
    <row r="91" spans="1:4" x14ac:dyDescent="0.25">
      <c r="B91" s="79"/>
      <c r="C91" s="13" t="s">
        <v>29</v>
      </c>
      <c r="D91" s="14"/>
    </row>
    <row r="92" spans="1:4" x14ac:dyDescent="0.25">
      <c r="B92" s="79"/>
      <c r="C92" s="13" t="s">
        <v>30</v>
      </c>
      <c r="D92" s="14"/>
    </row>
    <row r="93" spans="1:4" x14ac:dyDescent="0.25">
      <c r="B93" s="79"/>
      <c r="C93" s="13" t="s">
        <v>31</v>
      </c>
      <c r="D93" s="14"/>
    </row>
    <row r="94" spans="1:4" x14ac:dyDescent="0.25">
      <c r="B94" s="79"/>
      <c r="C94" s="13" t="s">
        <v>32</v>
      </c>
      <c r="D94" s="14"/>
    </row>
    <row r="95" spans="1:4" x14ac:dyDescent="0.25">
      <c r="B95" s="79"/>
      <c r="C95" s="15" t="s">
        <v>33</v>
      </c>
      <c r="D95" s="16"/>
    </row>
    <row r="96" spans="1:4" x14ac:dyDescent="0.25">
      <c r="B96" s="79"/>
      <c r="C96" s="7" t="s">
        <v>23</v>
      </c>
      <c r="D96" s="8"/>
    </row>
    <row r="97" spans="1:4" x14ac:dyDescent="0.25">
      <c r="B97" s="79"/>
      <c r="C97" s="7" t="s">
        <v>24</v>
      </c>
      <c r="D97" s="8"/>
    </row>
    <row r="98" spans="1:4" ht="15.75" thickBot="1" x14ac:dyDescent="0.3">
      <c r="B98" s="80"/>
      <c r="C98" s="9" t="s">
        <v>25</v>
      </c>
      <c r="D98" s="10"/>
    </row>
    <row r="99" spans="1:4" ht="39.75" thickTop="1" thickBot="1" x14ac:dyDescent="0.3">
      <c r="B99" s="2" t="s">
        <v>16</v>
      </c>
      <c r="C99" s="17" t="s">
        <v>35</v>
      </c>
      <c r="D99" s="4">
        <f t="shared" ref="D99" si="14">D100+D108+D109+D110</f>
        <v>11160</v>
      </c>
    </row>
    <row r="100" spans="1:4" ht="15.75" thickTop="1" x14ac:dyDescent="0.25">
      <c r="B100" s="78" t="s">
        <v>1</v>
      </c>
      <c r="C100" s="5" t="s">
        <v>22</v>
      </c>
      <c r="D100" s="6">
        <f t="shared" ref="D100" si="15">SUM(D101:D107)</f>
        <v>11160</v>
      </c>
    </row>
    <row r="101" spans="1:4" x14ac:dyDescent="0.25">
      <c r="A101" s="1" t="e">
        <f>IF((D101+#REF!)&gt;0,1,0)</f>
        <v>#REF!</v>
      </c>
      <c r="B101" s="79"/>
      <c r="C101" s="11" t="s">
        <v>27</v>
      </c>
      <c r="D101" s="12"/>
    </row>
    <row r="102" spans="1:4" x14ac:dyDescent="0.25">
      <c r="B102" s="79"/>
      <c r="C102" s="13" t="s">
        <v>28</v>
      </c>
      <c r="D102" s="14">
        <v>11160</v>
      </c>
    </row>
    <row r="103" spans="1:4" x14ac:dyDescent="0.25">
      <c r="A103" s="1" t="e">
        <f>IF((D103+#REF!)&gt;0,1,0)</f>
        <v>#REF!</v>
      </c>
      <c r="B103" s="79"/>
      <c r="C103" s="13" t="s">
        <v>29</v>
      </c>
      <c r="D103" s="14"/>
    </row>
    <row r="104" spans="1:4" x14ac:dyDescent="0.25">
      <c r="A104" s="1" t="e">
        <f>IF((D104+#REF!)&gt;0,1,0)</f>
        <v>#REF!</v>
      </c>
      <c r="B104" s="79"/>
      <c r="C104" s="13" t="s">
        <v>30</v>
      </c>
      <c r="D104" s="14"/>
    </row>
    <row r="105" spans="1:4" x14ac:dyDescent="0.25">
      <c r="A105" s="1" t="e">
        <f>IF((D105+#REF!)&gt;0,1,0)</f>
        <v>#REF!</v>
      </c>
      <c r="B105" s="79"/>
      <c r="C105" s="13" t="s">
        <v>31</v>
      </c>
      <c r="D105" s="14"/>
    </row>
    <row r="106" spans="1:4" x14ac:dyDescent="0.25">
      <c r="A106" s="1" t="e">
        <f>IF((D106+#REF!)&gt;0,1,0)</f>
        <v>#REF!</v>
      </c>
      <c r="B106" s="79"/>
      <c r="C106" s="13" t="s">
        <v>32</v>
      </c>
      <c r="D106" s="14"/>
    </row>
    <row r="107" spans="1:4" x14ac:dyDescent="0.25">
      <c r="A107" s="1" t="e">
        <f>IF((D107+#REF!)&gt;0,1,0)</f>
        <v>#REF!</v>
      </c>
      <c r="B107" s="79"/>
      <c r="C107" s="15" t="s">
        <v>33</v>
      </c>
      <c r="D107" s="16"/>
    </row>
    <row r="108" spans="1:4" x14ac:dyDescent="0.25">
      <c r="A108" s="1" t="e">
        <f>IF((D108+#REF!)&gt;0,1,0)</f>
        <v>#REF!</v>
      </c>
      <c r="B108" s="79"/>
      <c r="C108" s="7" t="s">
        <v>23</v>
      </c>
      <c r="D108" s="8"/>
    </row>
    <row r="109" spans="1:4" x14ac:dyDescent="0.25">
      <c r="A109" s="1" t="e">
        <f>IF((D109+#REF!)&gt;0,1,0)</f>
        <v>#REF!</v>
      </c>
      <c r="B109" s="79"/>
      <c r="C109" s="7" t="s">
        <v>24</v>
      </c>
      <c r="D109" s="8"/>
    </row>
    <row r="110" spans="1:4" ht="15.75" thickBot="1" x14ac:dyDescent="0.3">
      <c r="A110" s="1" t="e">
        <f>IF((D110+#REF!)&gt;0,1,0)</f>
        <v>#REF!</v>
      </c>
      <c r="B110" s="80"/>
      <c r="C110" s="9" t="s">
        <v>25</v>
      </c>
      <c r="D110" s="10"/>
    </row>
    <row r="111" spans="1:4" ht="54.75" thickTop="1" thickBot="1" x14ac:dyDescent="0.3">
      <c r="B111" s="2" t="s">
        <v>19</v>
      </c>
      <c r="C111" s="3" t="s">
        <v>38</v>
      </c>
      <c r="D111" s="4">
        <f t="shared" ref="D111" si="16">D112+D120+D121+D122</f>
        <v>2100</v>
      </c>
    </row>
    <row r="112" spans="1:4" ht="15.75" thickTop="1" x14ac:dyDescent="0.25">
      <c r="B112" s="78" t="s">
        <v>1</v>
      </c>
      <c r="C112" s="5" t="s">
        <v>22</v>
      </c>
      <c r="D112" s="6">
        <f t="shared" ref="D112" si="17">SUM(D113:D119)</f>
        <v>2100</v>
      </c>
    </row>
    <row r="113" spans="1:4" x14ac:dyDescent="0.25">
      <c r="A113" s="1" t="e">
        <f>IF((D113+#REF!)&gt;0,1,0)</f>
        <v>#REF!</v>
      </c>
      <c r="B113" s="79"/>
      <c r="C113" s="11" t="s">
        <v>27</v>
      </c>
      <c r="D113" s="12"/>
    </row>
    <row r="114" spans="1:4" x14ac:dyDescent="0.25">
      <c r="B114" s="79"/>
      <c r="C114" s="13" t="s">
        <v>28</v>
      </c>
      <c r="D114" s="14">
        <v>600</v>
      </c>
    </row>
    <row r="115" spans="1:4" x14ac:dyDescent="0.25">
      <c r="A115" s="1" t="e">
        <f>IF((D115+#REF!)&gt;0,1,0)</f>
        <v>#REF!</v>
      </c>
      <c r="B115" s="79"/>
      <c r="C115" s="13" t="s">
        <v>29</v>
      </c>
      <c r="D115" s="14"/>
    </row>
    <row r="116" spans="1:4" x14ac:dyDescent="0.25">
      <c r="A116" s="1" t="e">
        <f>IF((D116+#REF!)&gt;0,1,0)</f>
        <v>#REF!</v>
      </c>
      <c r="B116" s="79"/>
      <c r="C116" s="13" t="s">
        <v>30</v>
      </c>
      <c r="D116" s="14"/>
    </row>
    <row r="117" spans="1:4" x14ac:dyDescent="0.25">
      <c r="A117" s="1" t="e">
        <f>IF((D117+#REF!)&gt;0,1,0)</f>
        <v>#REF!</v>
      </c>
      <c r="B117" s="79"/>
      <c r="C117" s="13" t="s">
        <v>31</v>
      </c>
      <c r="D117" s="14"/>
    </row>
    <row r="118" spans="1:4" x14ac:dyDescent="0.25">
      <c r="B118" s="79"/>
      <c r="C118" s="13" t="s">
        <v>32</v>
      </c>
      <c r="D118" s="14">
        <v>1500</v>
      </c>
    </row>
    <row r="119" spans="1:4" x14ac:dyDescent="0.25">
      <c r="A119" s="1" t="e">
        <f>IF((D119+#REF!)&gt;0,1,0)</f>
        <v>#REF!</v>
      </c>
      <c r="B119" s="79"/>
      <c r="C119" s="15" t="s">
        <v>33</v>
      </c>
      <c r="D119" s="16"/>
    </row>
    <row r="120" spans="1:4" x14ac:dyDescent="0.25">
      <c r="A120" s="1" t="e">
        <f>IF((D120+#REF!)&gt;0,1,0)</f>
        <v>#REF!</v>
      </c>
      <c r="B120" s="79"/>
      <c r="C120" s="7" t="s">
        <v>23</v>
      </c>
      <c r="D120" s="8"/>
    </row>
    <row r="121" spans="1:4" x14ac:dyDescent="0.25">
      <c r="A121" s="1" t="e">
        <f>IF((D121+#REF!)&gt;0,1,0)</f>
        <v>#REF!</v>
      </c>
      <c r="B121" s="79"/>
      <c r="C121" s="7" t="s">
        <v>24</v>
      </c>
      <c r="D121" s="8"/>
    </row>
    <row r="122" spans="1:4" ht="15.75" thickBot="1" x14ac:dyDescent="0.3">
      <c r="A122" s="1" t="e">
        <f>IF((D122+#REF!)&gt;0,1,0)</f>
        <v>#REF!</v>
      </c>
      <c r="B122" s="80"/>
      <c r="C122" s="9" t="s">
        <v>25</v>
      </c>
      <c r="D122" s="10"/>
    </row>
    <row r="123" spans="1:4" ht="39" customHeight="1" thickTop="1" thickBot="1" x14ac:dyDescent="0.3">
      <c r="B123" s="2" t="s">
        <v>20</v>
      </c>
      <c r="C123" s="3" t="s">
        <v>21</v>
      </c>
      <c r="D123" s="4">
        <f t="shared" ref="D123" si="18">D124+D132+D133+D134</f>
        <v>3600</v>
      </c>
    </row>
    <row r="124" spans="1:4" ht="15.75" thickTop="1" x14ac:dyDescent="0.25">
      <c r="B124" s="78" t="s">
        <v>1</v>
      </c>
      <c r="C124" s="5" t="s">
        <v>22</v>
      </c>
      <c r="D124" s="6">
        <f t="shared" ref="D124" si="19">SUM(D125:D131)</f>
        <v>3600</v>
      </c>
    </row>
    <row r="125" spans="1:4" x14ac:dyDescent="0.25">
      <c r="A125" s="1" t="e">
        <f>IF((D125+#REF!)&gt;0,1,0)</f>
        <v>#REF!</v>
      </c>
      <c r="B125" s="79"/>
      <c r="C125" s="11" t="s">
        <v>27</v>
      </c>
      <c r="D125" s="12"/>
    </row>
    <row r="126" spans="1:4" x14ac:dyDescent="0.25">
      <c r="B126" s="79"/>
      <c r="C126" s="13" t="s">
        <v>28</v>
      </c>
      <c r="D126" s="14">
        <f>3600</f>
        <v>3600</v>
      </c>
    </row>
    <row r="127" spans="1:4" x14ac:dyDescent="0.25">
      <c r="A127" s="1" t="e">
        <f>IF((D127+#REF!)&gt;0,1,0)</f>
        <v>#REF!</v>
      </c>
      <c r="B127" s="79"/>
      <c r="C127" s="13" t="s">
        <v>29</v>
      </c>
      <c r="D127" s="14"/>
    </row>
    <row r="128" spans="1:4" x14ac:dyDescent="0.25">
      <c r="A128" s="1" t="e">
        <f>IF((D128+#REF!)&gt;0,1,0)</f>
        <v>#REF!</v>
      </c>
      <c r="B128" s="79"/>
      <c r="C128" s="13" t="s">
        <v>30</v>
      </c>
      <c r="D128" s="14"/>
    </row>
    <row r="129" spans="1:4" x14ac:dyDescent="0.25">
      <c r="A129" s="1" t="e">
        <f>IF((D129+#REF!)&gt;0,1,0)</f>
        <v>#REF!</v>
      </c>
      <c r="B129" s="79"/>
      <c r="C129" s="13" t="s">
        <v>31</v>
      </c>
      <c r="D129" s="14"/>
    </row>
    <row r="130" spans="1:4" x14ac:dyDescent="0.25">
      <c r="A130" s="1" t="e">
        <f>IF((D130+#REF!)&gt;0,1,0)</f>
        <v>#REF!</v>
      </c>
      <c r="B130" s="79"/>
      <c r="C130" s="13" t="s">
        <v>32</v>
      </c>
      <c r="D130" s="14"/>
    </row>
    <row r="131" spans="1:4" x14ac:dyDescent="0.25">
      <c r="A131" s="1" t="e">
        <f>IF((D131+#REF!)&gt;0,1,0)</f>
        <v>#REF!</v>
      </c>
      <c r="B131" s="79"/>
      <c r="C131" s="15" t="s">
        <v>33</v>
      </c>
      <c r="D131" s="16"/>
    </row>
    <row r="132" spans="1:4" x14ac:dyDescent="0.25">
      <c r="A132" s="1" t="e">
        <f>IF((D132+#REF!)&gt;0,1,0)</f>
        <v>#REF!</v>
      </c>
      <c r="B132" s="79"/>
      <c r="C132" s="7" t="s">
        <v>23</v>
      </c>
      <c r="D132" s="8"/>
    </row>
    <row r="133" spans="1:4" x14ac:dyDescent="0.25">
      <c r="A133" s="1" t="e">
        <f>IF((D133+#REF!)&gt;0,1,0)</f>
        <v>#REF!</v>
      </c>
      <c r="B133" s="79"/>
      <c r="C133" s="7" t="s">
        <v>24</v>
      </c>
      <c r="D133" s="8"/>
    </row>
    <row r="134" spans="1:4" ht="15.75" thickBot="1" x14ac:dyDescent="0.3">
      <c r="A134" s="1" t="e">
        <f>IF((D134+#REF!)&gt;0,1,0)</f>
        <v>#REF!</v>
      </c>
      <c r="B134" s="80"/>
      <c r="C134" s="9" t="s">
        <v>25</v>
      </c>
      <c r="D134" s="10"/>
    </row>
    <row r="135" spans="1:4" ht="15.75" thickTop="1" x14ac:dyDescent="0.25"/>
    <row r="138" spans="1:4" ht="39" customHeight="1" x14ac:dyDescent="0.25">
      <c r="B138" s="75" t="s">
        <v>71</v>
      </c>
      <c r="C138" s="76" t="s">
        <v>72</v>
      </c>
      <c r="D138" s="77"/>
    </row>
  </sheetData>
  <autoFilter ref="B2:D134"/>
  <mergeCells count="12">
    <mergeCell ref="B40:B50"/>
    <mergeCell ref="B88:B98"/>
    <mergeCell ref="C138:D138"/>
    <mergeCell ref="B16:B26"/>
    <mergeCell ref="B4:B14"/>
    <mergeCell ref="B124:B134"/>
    <mergeCell ref="B28:B38"/>
    <mergeCell ref="B52:B62"/>
    <mergeCell ref="B64:B74"/>
    <mergeCell ref="B76:B86"/>
    <mergeCell ref="B100:B110"/>
    <mergeCell ref="B112:B122"/>
  </mergeCells>
  <printOptions horizontalCentered="1"/>
  <pageMargins left="0.25" right="0.25" top="0" bottom="0" header="1" footer="1"/>
  <pageSetup scale="70" fitToHeight="2" orientation="portrait" horizontalDpi="300" verticalDpi="300" r:id="rId1"/>
  <headerFooter alignWithMargins="0"/>
  <rowBreaks count="1" manualBreakCount="1">
    <brk id="139" min="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75"/>
  <sheetViews>
    <sheetView showGridLines="0" view="pageBreakPreview" zoomScaleNormal="100" zoomScaleSheetLayoutView="100" workbookViewId="0">
      <pane xSplit="3" ySplit="3" topLeftCell="D4" activePane="bottomRight" state="frozen"/>
      <selection activeCell="I161" sqref="I161"/>
      <selection pane="topRight" activeCell="I161" sqref="I161"/>
      <selection pane="bottomLeft" activeCell="I161" sqref="I161"/>
      <selection pane="bottomRight" activeCell="I161" sqref="I161"/>
    </sheetView>
  </sheetViews>
  <sheetFormatPr defaultColWidth="9.125" defaultRowHeight="15" x14ac:dyDescent="0.25"/>
  <cols>
    <col min="1" max="1" width="4.875" style="1" customWidth="1"/>
    <col min="2" max="2" width="13.75" style="1" customWidth="1"/>
    <col min="3" max="3" width="41.75" style="1" customWidth="1"/>
    <col min="4" max="4" width="15" style="1" customWidth="1"/>
    <col min="5" max="5" width="19.25" style="1" customWidth="1"/>
    <col min="6" max="6" width="11.625" style="21" customWidth="1"/>
    <col min="7" max="7" width="14.375" style="21" customWidth="1"/>
    <col min="8" max="8" width="11.75" style="1" customWidth="1"/>
    <col min="9" max="9" width="14.375" style="1" customWidth="1"/>
    <col min="10" max="10" width="12.125" style="1" bestFit="1" customWidth="1"/>
    <col min="11" max="11" width="17.875" style="1" bestFit="1" customWidth="1"/>
    <col min="12" max="16384" width="9.125" style="1"/>
  </cols>
  <sheetData>
    <row r="1" spans="1:11" ht="12.6" customHeight="1" x14ac:dyDescent="0.25"/>
    <row r="2" spans="1:11" ht="30.75" customHeight="1" x14ac:dyDescent="0.25">
      <c r="B2" s="86" t="s">
        <v>40</v>
      </c>
      <c r="C2" s="87" t="s">
        <v>0</v>
      </c>
      <c r="D2" s="88" t="s">
        <v>64</v>
      </c>
      <c r="E2" s="90" t="s">
        <v>63</v>
      </c>
      <c r="F2" s="82" t="s">
        <v>65</v>
      </c>
      <c r="G2" s="84" t="s">
        <v>66</v>
      </c>
      <c r="H2" s="81"/>
      <c r="I2" s="81"/>
      <c r="J2" s="81"/>
      <c r="K2" s="81"/>
    </row>
    <row r="3" spans="1:11" ht="30.75" customHeight="1" x14ac:dyDescent="0.25">
      <c r="B3" s="86"/>
      <c r="C3" s="87"/>
      <c r="D3" s="89"/>
      <c r="E3" s="91"/>
      <c r="F3" s="83"/>
      <c r="G3" s="85"/>
      <c r="H3" s="81"/>
      <c r="I3" s="81"/>
      <c r="J3" s="81"/>
      <c r="K3" s="81"/>
    </row>
    <row r="4" spans="1:11" ht="36" customHeight="1" thickBot="1" x14ac:dyDescent="0.3">
      <c r="A4" s="1">
        <f>IF((D4+E4)&gt;0,1,0)</f>
        <v>1</v>
      </c>
      <c r="B4" s="18" t="s">
        <v>3</v>
      </c>
      <c r="C4" s="19" t="s">
        <v>39</v>
      </c>
      <c r="D4" s="20">
        <f t="shared" ref="D4:E4" si="0">D5+D13+D14+D15</f>
        <v>26137877</v>
      </c>
      <c r="E4" s="20">
        <f t="shared" si="0"/>
        <v>25777109.477609094</v>
      </c>
      <c r="F4" s="57">
        <f>IF((D4+E4)&gt;0,E4/D4,100%)</f>
        <v>0.98619752008202866</v>
      </c>
      <c r="G4" s="22">
        <f>D4-E4</f>
        <v>360767.52239090577</v>
      </c>
      <c r="I4" s="36"/>
      <c r="J4" s="36"/>
      <c r="K4" s="65"/>
    </row>
    <row r="5" spans="1:11" ht="15.75" thickTop="1" x14ac:dyDescent="0.25">
      <c r="A5" s="1">
        <f t="shared" ref="A5:A68" si="1">IF((D5+E5)&gt;0,1,0)</f>
        <v>1</v>
      </c>
      <c r="B5" s="78" t="s">
        <v>1</v>
      </c>
      <c r="C5" s="5" t="s">
        <v>22</v>
      </c>
      <c r="D5" s="6">
        <f t="shared" ref="D5" si="2">SUM(D6:D12)</f>
        <v>25926313</v>
      </c>
      <c r="E5" s="6">
        <f t="shared" ref="E5" si="3">SUM(E6:E12)</f>
        <v>25568551.657609094</v>
      </c>
      <c r="F5" s="50">
        <f t="shared" ref="F5:F68" si="4">IF((D5+E5)&gt;0,E5/D5,100%)</f>
        <v>0.98620083995781016</v>
      </c>
      <c r="G5" s="23">
        <f t="shared" ref="G5:G68" si="5">D5-E5</f>
        <v>357761.34239090607</v>
      </c>
      <c r="I5" s="36"/>
      <c r="J5" s="36"/>
    </row>
    <row r="6" spans="1:11" x14ac:dyDescent="0.25">
      <c r="A6" s="1">
        <f t="shared" si="1"/>
        <v>1</v>
      </c>
      <c r="B6" s="79"/>
      <c r="C6" s="11" t="s">
        <v>27</v>
      </c>
      <c r="D6" s="12">
        <f t="shared" ref="D6:E15" si="6">D18+D30</f>
        <v>3397500</v>
      </c>
      <c r="E6" s="12">
        <f t="shared" si="6"/>
        <v>3397500</v>
      </c>
      <c r="F6" s="51">
        <f t="shared" si="4"/>
        <v>1</v>
      </c>
      <c r="G6" s="24">
        <f t="shared" si="5"/>
        <v>0</v>
      </c>
      <c r="I6" s="36"/>
      <c r="J6" s="36"/>
    </row>
    <row r="7" spans="1:11" x14ac:dyDescent="0.25">
      <c r="A7" s="1">
        <f t="shared" si="1"/>
        <v>1</v>
      </c>
      <c r="B7" s="79"/>
      <c r="C7" s="13" t="s">
        <v>28</v>
      </c>
      <c r="D7" s="14">
        <f t="shared" si="6"/>
        <v>21813815</v>
      </c>
      <c r="E7" s="14">
        <f t="shared" si="6"/>
        <v>21517592.026700005</v>
      </c>
      <c r="F7" s="52">
        <f t="shared" si="4"/>
        <v>0.98642039582255581</v>
      </c>
      <c r="G7" s="25">
        <f t="shared" si="5"/>
        <v>296222.97329999506</v>
      </c>
      <c r="I7" s="36"/>
      <c r="J7" s="36"/>
    </row>
    <row r="8" spans="1:11" hidden="1" x14ac:dyDescent="0.25">
      <c r="A8" s="1">
        <f t="shared" si="1"/>
        <v>0</v>
      </c>
      <c r="B8" s="79"/>
      <c r="C8" s="13" t="s">
        <v>29</v>
      </c>
      <c r="D8" s="14">
        <f t="shared" si="6"/>
        <v>0</v>
      </c>
      <c r="E8" s="14">
        <f t="shared" si="6"/>
        <v>0</v>
      </c>
      <c r="F8" s="46">
        <f t="shared" si="4"/>
        <v>1</v>
      </c>
      <c r="G8" s="25">
        <f t="shared" si="5"/>
        <v>0</v>
      </c>
    </row>
    <row r="9" spans="1:11" hidden="1" x14ac:dyDescent="0.25">
      <c r="A9" s="1">
        <f t="shared" si="1"/>
        <v>0</v>
      </c>
      <c r="B9" s="79"/>
      <c r="C9" s="13" t="s">
        <v>30</v>
      </c>
      <c r="D9" s="14">
        <f t="shared" si="6"/>
        <v>0</v>
      </c>
      <c r="E9" s="14">
        <f t="shared" si="6"/>
        <v>0</v>
      </c>
      <c r="F9" s="46">
        <f t="shared" si="4"/>
        <v>1</v>
      </c>
      <c r="G9" s="25">
        <f t="shared" si="5"/>
        <v>0</v>
      </c>
    </row>
    <row r="10" spans="1:11" x14ac:dyDescent="0.25">
      <c r="A10" s="1">
        <f t="shared" si="1"/>
        <v>1</v>
      </c>
      <c r="B10" s="79"/>
      <c r="C10" s="13" t="s">
        <v>31</v>
      </c>
      <c r="D10" s="14">
        <f t="shared" si="6"/>
        <v>3400</v>
      </c>
      <c r="E10" s="14">
        <f t="shared" si="6"/>
        <v>3370.2</v>
      </c>
      <c r="F10" s="52">
        <f t="shared" si="4"/>
        <v>0.99123529411764699</v>
      </c>
      <c r="G10" s="25">
        <f t="shared" si="5"/>
        <v>29.800000000000182</v>
      </c>
      <c r="I10" s="36"/>
      <c r="J10" s="36"/>
    </row>
    <row r="11" spans="1:11" x14ac:dyDescent="0.25">
      <c r="A11" s="1">
        <f t="shared" si="1"/>
        <v>1</v>
      </c>
      <c r="B11" s="79"/>
      <c r="C11" s="13" t="s">
        <v>32</v>
      </c>
      <c r="D11" s="14">
        <f t="shared" si="6"/>
        <v>691295</v>
      </c>
      <c r="E11" s="14">
        <f t="shared" si="6"/>
        <v>630415.07090909092</v>
      </c>
      <c r="F11" s="52">
        <f t="shared" si="4"/>
        <v>0.91193350293158626</v>
      </c>
      <c r="G11" s="25">
        <f t="shared" si="5"/>
        <v>60879.929090909078</v>
      </c>
      <c r="I11" s="36"/>
      <c r="J11" s="36"/>
    </row>
    <row r="12" spans="1:11" x14ac:dyDescent="0.25">
      <c r="A12" s="1">
        <f t="shared" si="1"/>
        <v>1</v>
      </c>
      <c r="B12" s="79"/>
      <c r="C12" s="15" t="s">
        <v>33</v>
      </c>
      <c r="D12" s="16">
        <f t="shared" si="6"/>
        <v>20303</v>
      </c>
      <c r="E12" s="16">
        <f t="shared" si="6"/>
        <v>19674.36</v>
      </c>
      <c r="F12" s="53">
        <f t="shared" si="4"/>
        <v>0.96903708811505695</v>
      </c>
      <c r="G12" s="26">
        <f t="shared" si="5"/>
        <v>628.63999999999942</v>
      </c>
      <c r="I12" s="36"/>
      <c r="J12" s="36"/>
    </row>
    <row r="13" spans="1:11" x14ac:dyDescent="0.25">
      <c r="A13" s="1">
        <f t="shared" si="1"/>
        <v>1</v>
      </c>
      <c r="B13" s="79"/>
      <c r="C13" s="7" t="s">
        <v>23</v>
      </c>
      <c r="D13" s="8">
        <f t="shared" si="6"/>
        <v>211564</v>
      </c>
      <c r="E13" s="8">
        <f t="shared" si="6"/>
        <v>208557.82</v>
      </c>
      <c r="F13" s="54">
        <f t="shared" si="4"/>
        <v>0.98579068272484927</v>
      </c>
      <c r="G13" s="27">
        <f t="shared" si="5"/>
        <v>3006.179999999993</v>
      </c>
      <c r="I13" s="36"/>
      <c r="J13" s="36"/>
    </row>
    <row r="14" spans="1:11" hidden="1" x14ac:dyDescent="0.25">
      <c r="A14" s="1">
        <f t="shared" si="1"/>
        <v>0</v>
      </c>
      <c r="B14" s="79"/>
      <c r="C14" s="7" t="s">
        <v>24</v>
      </c>
      <c r="D14" s="8">
        <f t="shared" si="6"/>
        <v>0</v>
      </c>
      <c r="E14" s="8">
        <f t="shared" si="6"/>
        <v>0</v>
      </c>
      <c r="F14" s="48">
        <f t="shared" si="4"/>
        <v>1</v>
      </c>
      <c r="G14" s="27">
        <f t="shared" si="5"/>
        <v>0</v>
      </c>
    </row>
    <row r="15" spans="1:11" ht="15.75" hidden="1" thickBot="1" x14ac:dyDescent="0.3">
      <c r="A15" s="1">
        <f t="shared" si="1"/>
        <v>0</v>
      </c>
      <c r="B15" s="80"/>
      <c r="C15" s="9" t="s">
        <v>25</v>
      </c>
      <c r="D15" s="10">
        <f t="shared" si="6"/>
        <v>0</v>
      </c>
      <c r="E15" s="10">
        <f t="shared" si="6"/>
        <v>0</v>
      </c>
      <c r="F15" s="49">
        <f t="shared" si="4"/>
        <v>1</v>
      </c>
      <c r="G15" s="28">
        <f t="shared" si="5"/>
        <v>0</v>
      </c>
    </row>
    <row r="16" spans="1:11" ht="45.75" thickBot="1" x14ac:dyDescent="0.3">
      <c r="A16" s="1">
        <f t="shared" si="1"/>
        <v>1</v>
      </c>
      <c r="B16" s="2" t="s">
        <v>2</v>
      </c>
      <c r="C16" s="3" t="s">
        <v>26</v>
      </c>
      <c r="D16" s="4">
        <f t="shared" ref="D16:E16" si="7">D17+D25+D26+D27</f>
        <v>7390058</v>
      </c>
      <c r="E16" s="4">
        <f t="shared" si="7"/>
        <v>7343403.0500000007</v>
      </c>
      <c r="F16" s="55">
        <f t="shared" si="4"/>
        <v>0.99368679515099889</v>
      </c>
      <c r="G16" s="29">
        <f t="shared" si="5"/>
        <v>46654.949999999255</v>
      </c>
      <c r="H16" s="36"/>
      <c r="I16" s="36"/>
      <c r="J16" s="36"/>
    </row>
    <row r="17" spans="1:10" ht="19.5" customHeight="1" thickTop="1" x14ac:dyDescent="0.25">
      <c r="A17" s="1">
        <f t="shared" si="1"/>
        <v>1</v>
      </c>
      <c r="B17" s="78" t="s">
        <v>1</v>
      </c>
      <c r="C17" s="5" t="s">
        <v>22</v>
      </c>
      <c r="D17" s="6">
        <f t="shared" ref="D17" si="8">SUM(D18:D24)</f>
        <v>7178494</v>
      </c>
      <c r="E17" s="6">
        <f t="shared" ref="E17" si="9">SUM(E18:E24)</f>
        <v>7134845.2300000004</v>
      </c>
      <c r="F17" s="50">
        <f t="shared" si="4"/>
        <v>0.99391950874375612</v>
      </c>
      <c r="G17" s="23">
        <f t="shared" si="5"/>
        <v>43648.769999999553</v>
      </c>
      <c r="H17" s="36"/>
      <c r="I17" s="36"/>
      <c r="J17" s="36"/>
    </row>
    <row r="18" spans="1:10" x14ac:dyDescent="0.25">
      <c r="A18" s="1">
        <f t="shared" si="1"/>
        <v>1</v>
      </c>
      <c r="B18" s="79"/>
      <c r="C18" s="11" t="s">
        <v>27</v>
      </c>
      <c r="D18" s="12">
        <v>3397500</v>
      </c>
      <c r="E18" s="12">
        <v>3397500</v>
      </c>
      <c r="F18" s="51">
        <f t="shared" si="4"/>
        <v>1</v>
      </c>
      <c r="G18" s="24">
        <f t="shared" si="5"/>
        <v>0</v>
      </c>
      <c r="H18" s="36"/>
      <c r="I18" s="36"/>
      <c r="J18" s="36"/>
    </row>
    <row r="19" spans="1:10" x14ac:dyDescent="0.25">
      <c r="A19" s="1">
        <f t="shared" si="1"/>
        <v>1</v>
      </c>
      <c r="B19" s="79"/>
      <c r="C19" s="13" t="s">
        <v>28</v>
      </c>
      <c r="D19" s="14">
        <v>3727291</v>
      </c>
      <c r="E19" s="14">
        <v>3694300.67</v>
      </c>
      <c r="F19" s="60">
        <f t="shared" si="4"/>
        <v>0.99114897924524803</v>
      </c>
      <c r="G19" s="25">
        <f t="shared" si="5"/>
        <v>32990.330000000075</v>
      </c>
      <c r="H19" s="59"/>
      <c r="I19" s="36"/>
      <c r="J19" s="36"/>
    </row>
    <row r="20" spans="1:10" hidden="1" x14ac:dyDescent="0.25">
      <c r="A20" s="1">
        <f t="shared" si="1"/>
        <v>0</v>
      </c>
      <c r="B20" s="79"/>
      <c r="C20" s="13" t="s">
        <v>29</v>
      </c>
      <c r="D20" s="14"/>
      <c r="E20" s="14"/>
      <c r="F20" s="46">
        <f t="shared" si="4"/>
        <v>1</v>
      </c>
      <c r="G20" s="25">
        <f t="shared" si="5"/>
        <v>0</v>
      </c>
      <c r="H20" s="36">
        <f>E20-D20</f>
        <v>0</v>
      </c>
    </row>
    <row r="21" spans="1:10" hidden="1" x14ac:dyDescent="0.25">
      <c r="A21" s="1">
        <f t="shared" si="1"/>
        <v>0</v>
      </c>
      <c r="B21" s="79"/>
      <c r="C21" s="13" t="s">
        <v>30</v>
      </c>
      <c r="D21" s="14"/>
      <c r="E21" s="14"/>
      <c r="F21" s="46">
        <f t="shared" si="4"/>
        <v>1</v>
      </c>
      <c r="G21" s="25">
        <f t="shared" si="5"/>
        <v>0</v>
      </c>
      <c r="H21" s="36">
        <f>E21-D21</f>
        <v>0</v>
      </c>
    </row>
    <row r="22" spans="1:10" x14ac:dyDescent="0.25">
      <c r="A22" s="1">
        <f t="shared" si="1"/>
        <v>1</v>
      </c>
      <c r="B22" s="79"/>
      <c r="C22" s="13" t="s">
        <v>31</v>
      </c>
      <c r="D22" s="14">
        <v>3400</v>
      </c>
      <c r="E22" s="14">
        <v>3370.2</v>
      </c>
      <c r="F22" s="52">
        <f t="shared" si="4"/>
        <v>0.99123529411764699</v>
      </c>
      <c r="G22" s="25">
        <f t="shared" si="5"/>
        <v>29.800000000000182</v>
      </c>
      <c r="H22" s="36"/>
      <c r="I22" s="36"/>
      <c r="J22" s="36"/>
    </row>
    <row r="23" spans="1:10" x14ac:dyDescent="0.25">
      <c r="A23" s="1">
        <f t="shared" si="1"/>
        <v>1</v>
      </c>
      <c r="B23" s="79"/>
      <c r="C23" s="13" t="s">
        <v>32</v>
      </c>
      <c r="D23" s="14">
        <v>30000</v>
      </c>
      <c r="E23" s="14">
        <v>20000</v>
      </c>
      <c r="F23" s="52">
        <f t="shared" si="4"/>
        <v>0.66666666666666663</v>
      </c>
      <c r="G23" s="25">
        <f t="shared" si="5"/>
        <v>10000</v>
      </c>
      <c r="H23" s="36"/>
      <c r="I23" s="36"/>
      <c r="J23" s="36"/>
    </row>
    <row r="24" spans="1:10" x14ac:dyDescent="0.25">
      <c r="A24" s="1">
        <f t="shared" si="1"/>
        <v>1</v>
      </c>
      <c r="B24" s="79"/>
      <c r="C24" s="15" t="s">
        <v>33</v>
      </c>
      <c r="D24" s="16">
        <v>20303</v>
      </c>
      <c r="E24" s="16">
        <v>19674.36</v>
      </c>
      <c r="F24" s="53">
        <f t="shared" si="4"/>
        <v>0.96903708811505695</v>
      </c>
      <c r="G24" s="26">
        <f t="shared" si="5"/>
        <v>628.63999999999942</v>
      </c>
      <c r="H24" s="36"/>
      <c r="I24" s="36"/>
      <c r="J24" s="36"/>
    </row>
    <row r="25" spans="1:10" x14ac:dyDescent="0.25">
      <c r="A25" s="1">
        <f t="shared" si="1"/>
        <v>1</v>
      </c>
      <c r="B25" s="79"/>
      <c r="C25" s="7" t="s">
        <v>23</v>
      </c>
      <c r="D25" s="8">
        <v>211564</v>
      </c>
      <c r="E25" s="8">
        <v>208557.82</v>
      </c>
      <c r="F25" s="54">
        <f t="shared" si="4"/>
        <v>0.98579068272484927</v>
      </c>
      <c r="G25" s="27">
        <f t="shared" si="5"/>
        <v>3006.179999999993</v>
      </c>
      <c r="H25" s="36"/>
      <c r="I25" s="36"/>
      <c r="J25" s="36"/>
    </row>
    <row r="26" spans="1:10" hidden="1" x14ac:dyDescent="0.25">
      <c r="A26" s="1">
        <f t="shared" si="1"/>
        <v>0</v>
      </c>
      <c r="B26" s="79"/>
      <c r="C26" s="7" t="s">
        <v>24</v>
      </c>
      <c r="D26" s="8"/>
      <c r="E26" s="8"/>
      <c r="F26" s="48">
        <f t="shared" si="4"/>
        <v>1</v>
      </c>
      <c r="G26" s="27">
        <f t="shared" si="5"/>
        <v>0</v>
      </c>
      <c r="H26" s="36">
        <f>E26-D26</f>
        <v>0</v>
      </c>
    </row>
    <row r="27" spans="1:10" ht="15.75" hidden="1" thickBot="1" x14ac:dyDescent="0.3">
      <c r="A27" s="1">
        <f t="shared" si="1"/>
        <v>0</v>
      </c>
      <c r="B27" s="80"/>
      <c r="C27" s="9" t="s">
        <v>25</v>
      </c>
      <c r="D27" s="10"/>
      <c r="E27" s="10"/>
      <c r="F27" s="49">
        <f t="shared" si="4"/>
        <v>1</v>
      </c>
      <c r="G27" s="28">
        <f t="shared" si="5"/>
        <v>0</v>
      </c>
      <c r="H27" s="36">
        <f>E27-D27</f>
        <v>0</v>
      </c>
    </row>
    <row r="28" spans="1:10" ht="15.75" thickBot="1" x14ac:dyDescent="0.3">
      <c r="A28" s="1">
        <f t="shared" si="1"/>
        <v>1</v>
      </c>
      <c r="B28" s="2" t="s">
        <v>3</v>
      </c>
      <c r="C28" s="3" t="s">
        <v>4</v>
      </c>
      <c r="D28" s="4">
        <f t="shared" ref="D28:E28" si="10">D29+D37+D38+D39</f>
        <v>18747819</v>
      </c>
      <c r="E28" s="4">
        <f t="shared" si="10"/>
        <v>18433706.427609093</v>
      </c>
      <c r="F28" s="55">
        <f t="shared" si="4"/>
        <v>0.98324538057515354</v>
      </c>
      <c r="G28" s="29">
        <f t="shared" si="5"/>
        <v>314112.57239090651</v>
      </c>
      <c r="I28" s="36"/>
      <c r="J28" s="36"/>
    </row>
    <row r="29" spans="1:10" ht="15.75" thickTop="1" x14ac:dyDescent="0.25">
      <c r="A29" s="1">
        <f t="shared" si="1"/>
        <v>1</v>
      </c>
      <c r="B29" s="78" t="s">
        <v>1</v>
      </c>
      <c r="C29" s="5" t="s">
        <v>22</v>
      </c>
      <c r="D29" s="6">
        <f t="shared" ref="D29" si="11">SUM(D30:D36)</f>
        <v>18747819</v>
      </c>
      <c r="E29" s="6">
        <f t="shared" ref="E29" si="12">SUM(E30:E36)</f>
        <v>18433706.427609093</v>
      </c>
      <c r="F29" s="50">
        <f t="shared" si="4"/>
        <v>0.98324538057515354</v>
      </c>
      <c r="G29" s="23">
        <f t="shared" si="5"/>
        <v>314112.57239090651</v>
      </c>
      <c r="I29" s="36"/>
      <c r="J29" s="36"/>
    </row>
    <row r="30" spans="1:10" hidden="1" x14ac:dyDescent="0.25">
      <c r="A30" s="1">
        <f t="shared" si="1"/>
        <v>0</v>
      </c>
      <c r="B30" s="79"/>
      <c r="C30" s="11" t="s">
        <v>27</v>
      </c>
      <c r="D30" s="12">
        <f t="shared" ref="D30:E39" si="13">D42+D54+D66+D78+D90+D102+D114+D126+D138+D150+D162</f>
        <v>0</v>
      </c>
      <c r="E30" s="12">
        <f t="shared" si="13"/>
        <v>0</v>
      </c>
      <c r="F30" s="45">
        <f t="shared" si="4"/>
        <v>1</v>
      </c>
      <c r="G30" s="24">
        <f t="shared" si="5"/>
        <v>0</v>
      </c>
    </row>
    <row r="31" spans="1:10" x14ac:dyDescent="0.25">
      <c r="A31" s="1">
        <f t="shared" si="1"/>
        <v>1</v>
      </c>
      <c r="B31" s="79"/>
      <c r="C31" s="13" t="s">
        <v>28</v>
      </c>
      <c r="D31" s="14">
        <f t="shared" si="13"/>
        <v>18086524</v>
      </c>
      <c r="E31" s="14">
        <f t="shared" si="13"/>
        <v>17823291.356700003</v>
      </c>
      <c r="F31" s="52">
        <f t="shared" si="4"/>
        <v>0.98544592408690601</v>
      </c>
      <c r="G31" s="25">
        <f t="shared" si="5"/>
        <v>263232.64329999685</v>
      </c>
      <c r="I31" s="36"/>
      <c r="J31" s="36"/>
    </row>
    <row r="32" spans="1:10" hidden="1" x14ac:dyDescent="0.25">
      <c r="A32" s="1">
        <f t="shared" si="1"/>
        <v>0</v>
      </c>
      <c r="B32" s="79"/>
      <c r="C32" s="13" t="s">
        <v>29</v>
      </c>
      <c r="D32" s="14">
        <f t="shared" si="13"/>
        <v>0</v>
      </c>
      <c r="E32" s="14">
        <f t="shared" si="13"/>
        <v>0</v>
      </c>
      <c r="F32" s="46">
        <f t="shared" si="4"/>
        <v>1</v>
      </c>
      <c r="G32" s="25">
        <f t="shared" si="5"/>
        <v>0</v>
      </c>
    </row>
    <row r="33" spans="1:10" hidden="1" x14ac:dyDescent="0.25">
      <c r="A33" s="1">
        <f t="shared" si="1"/>
        <v>0</v>
      </c>
      <c r="B33" s="79"/>
      <c r="C33" s="13" t="s">
        <v>30</v>
      </c>
      <c r="D33" s="14">
        <f t="shared" si="13"/>
        <v>0</v>
      </c>
      <c r="E33" s="14">
        <f t="shared" si="13"/>
        <v>0</v>
      </c>
      <c r="F33" s="46">
        <f t="shared" si="4"/>
        <v>1</v>
      </c>
      <c r="G33" s="25">
        <f t="shared" si="5"/>
        <v>0</v>
      </c>
    </row>
    <row r="34" spans="1:10" hidden="1" x14ac:dyDescent="0.25">
      <c r="A34" s="1">
        <f t="shared" si="1"/>
        <v>0</v>
      </c>
      <c r="B34" s="79"/>
      <c r="C34" s="13" t="s">
        <v>31</v>
      </c>
      <c r="D34" s="14">
        <f t="shared" si="13"/>
        <v>0</v>
      </c>
      <c r="E34" s="14">
        <f t="shared" si="13"/>
        <v>0</v>
      </c>
      <c r="F34" s="46">
        <f t="shared" si="4"/>
        <v>1</v>
      </c>
      <c r="G34" s="25">
        <f t="shared" si="5"/>
        <v>0</v>
      </c>
    </row>
    <row r="35" spans="1:10" x14ac:dyDescent="0.25">
      <c r="A35" s="1">
        <f t="shared" si="1"/>
        <v>1</v>
      </c>
      <c r="B35" s="79"/>
      <c r="C35" s="13" t="s">
        <v>32</v>
      </c>
      <c r="D35" s="14">
        <f t="shared" si="13"/>
        <v>661295</v>
      </c>
      <c r="E35" s="14">
        <f t="shared" si="13"/>
        <v>610415.07090909092</v>
      </c>
      <c r="F35" s="52">
        <f t="shared" si="4"/>
        <v>0.92306016363210208</v>
      </c>
      <c r="G35" s="25">
        <f t="shared" si="5"/>
        <v>50879.929090909078</v>
      </c>
      <c r="I35" s="36"/>
      <c r="J35" s="36"/>
    </row>
    <row r="36" spans="1:10" hidden="1" x14ac:dyDescent="0.25">
      <c r="A36" s="1">
        <f t="shared" si="1"/>
        <v>0</v>
      </c>
      <c r="B36" s="79"/>
      <c r="C36" s="15" t="s">
        <v>33</v>
      </c>
      <c r="D36" s="16">
        <f t="shared" si="13"/>
        <v>0</v>
      </c>
      <c r="E36" s="16">
        <f t="shared" si="13"/>
        <v>0</v>
      </c>
      <c r="F36" s="47">
        <f t="shared" si="4"/>
        <v>1</v>
      </c>
      <c r="G36" s="26">
        <f t="shared" si="5"/>
        <v>0</v>
      </c>
    </row>
    <row r="37" spans="1:10" hidden="1" x14ac:dyDescent="0.25">
      <c r="A37" s="1">
        <f t="shared" si="1"/>
        <v>0</v>
      </c>
      <c r="B37" s="79"/>
      <c r="C37" s="7" t="s">
        <v>23</v>
      </c>
      <c r="D37" s="8">
        <f t="shared" si="13"/>
        <v>0</v>
      </c>
      <c r="E37" s="8">
        <f t="shared" si="13"/>
        <v>0</v>
      </c>
      <c r="F37" s="48">
        <f t="shared" si="4"/>
        <v>1</v>
      </c>
      <c r="G37" s="27">
        <f t="shared" si="5"/>
        <v>0</v>
      </c>
    </row>
    <row r="38" spans="1:10" hidden="1" x14ac:dyDescent="0.25">
      <c r="A38" s="1">
        <f t="shared" si="1"/>
        <v>0</v>
      </c>
      <c r="B38" s="79"/>
      <c r="C38" s="7" t="s">
        <v>24</v>
      </c>
      <c r="D38" s="8">
        <f t="shared" si="13"/>
        <v>0</v>
      </c>
      <c r="E38" s="8">
        <f t="shared" si="13"/>
        <v>0</v>
      </c>
      <c r="F38" s="48">
        <f t="shared" si="4"/>
        <v>1</v>
      </c>
      <c r="G38" s="27">
        <f t="shared" si="5"/>
        <v>0</v>
      </c>
    </row>
    <row r="39" spans="1:10" ht="15.75" hidden="1" thickBot="1" x14ac:dyDescent="0.3">
      <c r="A39" s="1">
        <f t="shared" si="1"/>
        <v>0</v>
      </c>
      <c r="B39" s="80"/>
      <c r="C39" s="9" t="s">
        <v>25</v>
      </c>
      <c r="D39" s="10">
        <f t="shared" si="13"/>
        <v>0</v>
      </c>
      <c r="E39" s="10">
        <f t="shared" si="13"/>
        <v>0</v>
      </c>
      <c r="F39" s="49">
        <f t="shared" si="4"/>
        <v>1</v>
      </c>
      <c r="G39" s="28">
        <f t="shared" si="5"/>
        <v>0</v>
      </c>
    </row>
    <row r="40" spans="1:10" ht="30.75" thickBot="1" x14ac:dyDescent="0.3">
      <c r="A40" s="1">
        <f t="shared" si="1"/>
        <v>1</v>
      </c>
      <c r="B40" s="2" t="s">
        <v>5</v>
      </c>
      <c r="C40" s="3" t="s">
        <v>6</v>
      </c>
      <c r="D40" s="4">
        <f t="shared" ref="D40:E40" si="14">D41+D49+D50+D51</f>
        <v>1656000</v>
      </c>
      <c r="E40" s="4">
        <f t="shared" si="14"/>
        <v>1584897.3000000003</v>
      </c>
      <c r="F40" s="55">
        <f t="shared" si="4"/>
        <v>0.95706358695652194</v>
      </c>
      <c r="G40" s="29">
        <f t="shared" si="5"/>
        <v>71102.699999999721</v>
      </c>
      <c r="H40" s="58"/>
      <c r="I40" s="64"/>
      <c r="J40" s="64"/>
    </row>
    <row r="41" spans="1:10" ht="15.75" thickTop="1" x14ac:dyDescent="0.25">
      <c r="A41" s="1">
        <f t="shared" si="1"/>
        <v>1</v>
      </c>
      <c r="B41" s="78" t="s">
        <v>1</v>
      </c>
      <c r="C41" s="5" t="s">
        <v>22</v>
      </c>
      <c r="D41" s="6">
        <f t="shared" ref="D41" si="15">SUM(D42:D48)</f>
        <v>1656000</v>
      </c>
      <c r="E41" s="6">
        <f t="shared" ref="E41" si="16">SUM(E42:E48)</f>
        <v>1584897.3000000003</v>
      </c>
      <c r="F41" s="50">
        <f t="shared" si="4"/>
        <v>0.95706358695652194</v>
      </c>
      <c r="G41" s="23">
        <f t="shared" si="5"/>
        <v>71102.699999999721</v>
      </c>
    </row>
    <row r="42" spans="1:10" hidden="1" x14ac:dyDescent="0.25">
      <c r="A42" s="1">
        <f t="shared" si="1"/>
        <v>0</v>
      </c>
      <c r="B42" s="79"/>
      <c r="C42" s="11" t="s">
        <v>27</v>
      </c>
      <c r="D42" s="12"/>
      <c r="E42" s="12"/>
      <c r="F42" s="45">
        <f t="shared" si="4"/>
        <v>1</v>
      </c>
      <c r="G42" s="24">
        <f t="shared" si="5"/>
        <v>0</v>
      </c>
    </row>
    <row r="43" spans="1:10" x14ac:dyDescent="0.25">
      <c r="A43" s="1">
        <f t="shared" si="1"/>
        <v>1</v>
      </c>
      <c r="B43" s="79"/>
      <c r="C43" s="13" t="s">
        <v>28</v>
      </c>
      <c r="D43" s="14">
        <v>1656000</v>
      </c>
      <c r="E43" s="14">
        <v>1584897.3000000003</v>
      </c>
      <c r="F43" s="52">
        <f t="shared" si="4"/>
        <v>0.95706358695652194</v>
      </c>
      <c r="G43" s="25">
        <f t="shared" si="5"/>
        <v>71102.699999999721</v>
      </c>
    </row>
    <row r="44" spans="1:10" hidden="1" x14ac:dyDescent="0.25">
      <c r="A44" s="1">
        <f t="shared" si="1"/>
        <v>0</v>
      </c>
      <c r="B44" s="79"/>
      <c r="C44" s="13" t="s">
        <v>29</v>
      </c>
      <c r="D44" s="14"/>
      <c r="E44" s="14"/>
      <c r="F44" s="46">
        <f t="shared" si="4"/>
        <v>1</v>
      </c>
      <c r="G44" s="25">
        <f t="shared" si="5"/>
        <v>0</v>
      </c>
    </row>
    <row r="45" spans="1:10" hidden="1" x14ac:dyDescent="0.25">
      <c r="A45" s="1">
        <f t="shared" si="1"/>
        <v>0</v>
      </c>
      <c r="B45" s="79"/>
      <c r="C45" s="13" t="s">
        <v>30</v>
      </c>
      <c r="D45" s="14"/>
      <c r="E45" s="14"/>
      <c r="F45" s="46">
        <f t="shared" si="4"/>
        <v>1</v>
      </c>
      <c r="G45" s="25">
        <f t="shared" si="5"/>
        <v>0</v>
      </c>
    </row>
    <row r="46" spans="1:10" hidden="1" x14ac:dyDescent="0.25">
      <c r="A46" s="1">
        <f t="shared" si="1"/>
        <v>0</v>
      </c>
      <c r="B46" s="79"/>
      <c r="C46" s="13" t="s">
        <v>31</v>
      </c>
      <c r="D46" s="14"/>
      <c r="E46" s="14"/>
      <c r="F46" s="46">
        <f t="shared" si="4"/>
        <v>1</v>
      </c>
      <c r="G46" s="25">
        <f t="shared" si="5"/>
        <v>0</v>
      </c>
    </row>
    <row r="47" spans="1:10" hidden="1" x14ac:dyDescent="0.25">
      <c r="A47" s="1">
        <f t="shared" si="1"/>
        <v>0</v>
      </c>
      <c r="B47" s="79"/>
      <c r="C47" s="13" t="s">
        <v>32</v>
      </c>
      <c r="D47" s="14"/>
      <c r="E47" s="14"/>
      <c r="F47" s="46">
        <f t="shared" si="4"/>
        <v>1</v>
      </c>
      <c r="G47" s="25">
        <f t="shared" si="5"/>
        <v>0</v>
      </c>
    </row>
    <row r="48" spans="1:10" hidden="1" x14ac:dyDescent="0.25">
      <c r="A48" s="1">
        <f t="shared" si="1"/>
        <v>0</v>
      </c>
      <c r="B48" s="79"/>
      <c r="C48" s="15" t="s">
        <v>33</v>
      </c>
      <c r="D48" s="16"/>
      <c r="E48" s="16"/>
      <c r="F48" s="47">
        <f t="shared" si="4"/>
        <v>1</v>
      </c>
      <c r="G48" s="26">
        <f t="shared" si="5"/>
        <v>0</v>
      </c>
    </row>
    <row r="49" spans="1:11" hidden="1" x14ac:dyDescent="0.25">
      <c r="A49" s="1">
        <f t="shared" si="1"/>
        <v>0</v>
      </c>
      <c r="B49" s="79"/>
      <c r="C49" s="7" t="s">
        <v>23</v>
      </c>
      <c r="D49" s="8"/>
      <c r="E49" s="8"/>
      <c r="F49" s="48">
        <f t="shared" si="4"/>
        <v>1</v>
      </c>
      <c r="G49" s="27">
        <f t="shared" si="5"/>
        <v>0</v>
      </c>
    </row>
    <row r="50" spans="1:11" hidden="1" x14ac:dyDescent="0.25">
      <c r="A50" s="1">
        <f t="shared" si="1"/>
        <v>0</v>
      </c>
      <c r="B50" s="79"/>
      <c r="C50" s="7" t="s">
        <v>24</v>
      </c>
      <c r="D50" s="8"/>
      <c r="E50" s="8"/>
      <c r="F50" s="48">
        <f t="shared" si="4"/>
        <v>1</v>
      </c>
      <c r="G50" s="27">
        <f t="shared" si="5"/>
        <v>0</v>
      </c>
    </row>
    <row r="51" spans="1:11" ht="15.75" hidden="1" thickBot="1" x14ac:dyDescent="0.3">
      <c r="A51" s="1">
        <f t="shared" si="1"/>
        <v>0</v>
      </c>
      <c r="B51" s="80"/>
      <c r="C51" s="9" t="s">
        <v>25</v>
      </c>
      <c r="D51" s="10"/>
      <c r="E51" s="10"/>
      <c r="F51" s="49">
        <f t="shared" si="4"/>
        <v>1</v>
      </c>
      <c r="G51" s="28">
        <f t="shared" si="5"/>
        <v>0</v>
      </c>
    </row>
    <row r="52" spans="1:11" ht="27" customHeight="1" thickBot="1" x14ac:dyDescent="0.3">
      <c r="A52" s="1">
        <f t="shared" si="1"/>
        <v>1</v>
      </c>
      <c r="B52" s="2" t="s">
        <v>7</v>
      </c>
      <c r="C52" s="3" t="s">
        <v>8</v>
      </c>
      <c r="D52" s="4">
        <f t="shared" ref="D52:E52" si="17">D53+D61+D62+D63</f>
        <v>11031562</v>
      </c>
      <c r="E52" s="4">
        <f t="shared" si="17"/>
        <v>10998645.486700002</v>
      </c>
      <c r="F52" s="55">
        <f t="shared" si="4"/>
        <v>0.99701615117605302</v>
      </c>
      <c r="G52" s="29">
        <f t="shared" si="5"/>
        <v>32916.513299997896</v>
      </c>
      <c r="H52" s="58"/>
      <c r="I52" s="64"/>
      <c r="J52" s="64"/>
      <c r="K52" s="63"/>
    </row>
    <row r="53" spans="1:11" ht="15.75" thickTop="1" x14ac:dyDescent="0.25">
      <c r="A53" s="1">
        <f t="shared" si="1"/>
        <v>1</v>
      </c>
      <c r="B53" s="78" t="s">
        <v>1</v>
      </c>
      <c r="C53" s="5" t="s">
        <v>22</v>
      </c>
      <c r="D53" s="6">
        <f t="shared" ref="D53" si="18">SUM(D54:D60)</f>
        <v>11031562</v>
      </c>
      <c r="E53" s="6">
        <f t="shared" ref="E53" si="19">SUM(E54:E60)</f>
        <v>10998645.486700002</v>
      </c>
      <c r="F53" s="50">
        <f t="shared" si="4"/>
        <v>0.99701615117605302</v>
      </c>
      <c r="G53" s="23">
        <f t="shared" si="5"/>
        <v>32916.513299997896</v>
      </c>
    </row>
    <row r="54" spans="1:11" hidden="1" x14ac:dyDescent="0.25">
      <c r="A54" s="1">
        <f t="shared" si="1"/>
        <v>0</v>
      </c>
      <c r="B54" s="79"/>
      <c r="C54" s="11" t="s">
        <v>27</v>
      </c>
      <c r="D54" s="12"/>
      <c r="E54" s="12"/>
      <c r="F54" s="45">
        <f t="shared" si="4"/>
        <v>1</v>
      </c>
      <c r="G54" s="24">
        <f t="shared" si="5"/>
        <v>0</v>
      </c>
    </row>
    <row r="55" spans="1:11" x14ac:dyDescent="0.25">
      <c r="A55" s="1">
        <f t="shared" si="1"/>
        <v>1</v>
      </c>
      <c r="B55" s="79"/>
      <c r="C55" s="13" t="s">
        <v>28</v>
      </c>
      <c r="D55" s="14">
        <v>11001562</v>
      </c>
      <c r="E55" s="14">
        <v>10978290.986700002</v>
      </c>
      <c r="F55" s="52">
        <f t="shared" si="4"/>
        <v>0.99788475370133822</v>
      </c>
      <c r="G55" s="25">
        <f t="shared" si="5"/>
        <v>23271.013299997896</v>
      </c>
    </row>
    <row r="56" spans="1:11" hidden="1" x14ac:dyDescent="0.25">
      <c r="A56" s="1">
        <f t="shared" si="1"/>
        <v>0</v>
      </c>
      <c r="B56" s="79"/>
      <c r="C56" s="13" t="s">
        <v>29</v>
      </c>
      <c r="D56" s="14"/>
      <c r="E56" s="14"/>
      <c r="F56" s="46">
        <f t="shared" si="4"/>
        <v>1</v>
      </c>
      <c r="G56" s="25">
        <f t="shared" si="5"/>
        <v>0</v>
      </c>
    </row>
    <row r="57" spans="1:11" hidden="1" x14ac:dyDescent="0.25">
      <c r="A57" s="1">
        <f t="shared" si="1"/>
        <v>0</v>
      </c>
      <c r="B57" s="79"/>
      <c r="C57" s="13" t="s">
        <v>30</v>
      </c>
      <c r="D57" s="14"/>
      <c r="E57" s="14"/>
      <c r="F57" s="46">
        <f t="shared" si="4"/>
        <v>1</v>
      </c>
      <c r="G57" s="25">
        <f t="shared" si="5"/>
        <v>0</v>
      </c>
    </row>
    <row r="58" spans="1:11" hidden="1" x14ac:dyDescent="0.25">
      <c r="A58" s="1">
        <f t="shared" si="1"/>
        <v>0</v>
      </c>
      <c r="B58" s="79"/>
      <c r="C58" s="13" t="s">
        <v>31</v>
      </c>
      <c r="D58" s="14"/>
      <c r="E58" s="14"/>
      <c r="F58" s="46">
        <f t="shared" si="4"/>
        <v>1</v>
      </c>
      <c r="G58" s="25">
        <f t="shared" si="5"/>
        <v>0</v>
      </c>
    </row>
    <row r="59" spans="1:11" x14ac:dyDescent="0.25">
      <c r="A59" s="1">
        <f t="shared" si="1"/>
        <v>1</v>
      </c>
      <c r="B59" s="79"/>
      <c r="C59" s="13" t="s">
        <v>32</v>
      </c>
      <c r="D59" s="14">
        <v>30000</v>
      </c>
      <c r="E59" s="14">
        <v>20354.5</v>
      </c>
      <c r="F59" s="52">
        <f t="shared" si="4"/>
        <v>0.67848333333333333</v>
      </c>
      <c r="G59" s="25">
        <f t="shared" si="5"/>
        <v>9645.5</v>
      </c>
    </row>
    <row r="60" spans="1:11" hidden="1" x14ac:dyDescent="0.25">
      <c r="A60" s="1">
        <f t="shared" si="1"/>
        <v>0</v>
      </c>
      <c r="B60" s="79"/>
      <c r="C60" s="15" t="s">
        <v>33</v>
      </c>
      <c r="D60" s="16"/>
      <c r="E60" s="16"/>
      <c r="F60" s="47">
        <f t="shared" si="4"/>
        <v>1</v>
      </c>
      <c r="G60" s="26">
        <f t="shared" si="5"/>
        <v>0</v>
      </c>
    </row>
    <row r="61" spans="1:11" hidden="1" x14ac:dyDescent="0.25">
      <c r="A61" s="1">
        <f t="shared" si="1"/>
        <v>0</v>
      </c>
      <c r="B61" s="79"/>
      <c r="C61" s="7" t="s">
        <v>23</v>
      </c>
      <c r="D61" s="8"/>
      <c r="E61" s="8"/>
      <c r="F61" s="48">
        <f t="shared" si="4"/>
        <v>1</v>
      </c>
      <c r="G61" s="27">
        <f t="shared" si="5"/>
        <v>0</v>
      </c>
    </row>
    <row r="62" spans="1:11" hidden="1" x14ac:dyDescent="0.25">
      <c r="A62" s="1">
        <f t="shared" si="1"/>
        <v>0</v>
      </c>
      <c r="B62" s="79"/>
      <c r="C62" s="7" t="s">
        <v>24</v>
      </c>
      <c r="D62" s="8"/>
      <c r="E62" s="8"/>
      <c r="F62" s="48">
        <f t="shared" si="4"/>
        <v>1</v>
      </c>
      <c r="G62" s="27">
        <f t="shared" si="5"/>
        <v>0</v>
      </c>
    </row>
    <row r="63" spans="1:11" ht="15.75" hidden="1" thickBot="1" x14ac:dyDescent="0.3">
      <c r="A63" s="1">
        <f t="shared" si="1"/>
        <v>0</v>
      </c>
      <c r="B63" s="80"/>
      <c r="C63" s="9" t="s">
        <v>25</v>
      </c>
      <c r="D63" s="10"/>
      <c r="E63" s="10"/>
      <c r="F63" s="49">
        <f t="shared" si="4"/>
        <v>1</v>
      </c>
      <c r="G63" s="28">
        <f t="shared" si="5"/>
        <v>0</v>
      </c>
    </row>
    <row r="64" spans="1:11" ht="40.5" customHeight="1" thickBot="1" x14ac:dyDescent="0.3">
      <c r="A64" s="1">
        <f t="shared" si="1"/>
        <v>1</v>
      </c>
      <c r="B64" s="2" t="s">
        <v>9</v>
      </c>
      <c r="C64" s="3" t="s">
        <v>10</v>
      </c>
      <c r="D64" s="4">
        <f t="shared" ref="D64:E64" si="20">D65+D73+D74+D75</f>
        <v>624000</v>
      </c>
      <c r="E64" s="4">
        <f t="shared" si="20"/>
        <v>614088.24</v>
      </c>
      <c r="F64" s="55">
        <f t="shared" si="4"/>
        <v>0.98411576923076927</v>
      </c>
      <c r="G64" s="29">
        <f t="shared" si="5"/>
        <v>9911.7600000000093</v>
      </c>
      <c r="H64" s="30"/>
      <c r="I64" s="64"/>
      <c r="J64" s="64"/>
    </row>
    <row r="65" spans="1:10" ht="15.75" thickTop="1" x14ac:dyDescent="0.25">
      <c r="A65" s="1">
        <f t="shared" si="1"/>
        <v>1</v>
      </c>
      <c r="B65" s="78" t="s">
        <v>1</v>
      </c>
      <c r="C65" s="5" t="s">
        <v>22</v>
      </c>
      <c r="D65" s="6">
        <f t="shared" ref="D65" si="21">SUM(D66:D72)</f>
        <v>624000</v>
      </c>
      <c r="E65" s="6">
        <f t="shared" ref="E65" si="22">SUM(E66:E72)</f>
        <v>614088.24</v>
      </c>
      <c r="F65" s="50">
        <f t="shared" si="4"/>
        <v>0.98411576923076927</v>
      </c>
      <c r="G65" s="23">
        <f t="shared" si="5"/>
        <v>9911.7600000000093</v>
      </c>
    </row>
    <row r="66" spans="1:10" hidden="1" x14ac:dyDescent="0.25">
      <c r="A66" s="1">
        <f t="shared" si="1"/>
        <v>0</v>
      </c>
      <c r="B66" s="79"/>
      <c r="C66" s="11" t="s">
        <v>27</v>
      </c>
      <c r="D66" s="12"/>
      <c r="E66" s="12"/>
      <c r="F66" s="45">
        <f t="shared" si="4"/>
        <v>1</v>
      </c>
      <c r="G66" s="24">
        <f t="shared" si="5"/>
        <v>0</v>
      </c>
    </row>
    <row r="67" spans="1:10" x14ac:dyDescent="0.25">
      <c r="A67" s="1">
        <f t="shared" si="1"/>
        <v>1</v>
      </c>
      <c r="B67" s="79"/>
      <c r="C67" s="13" t="s">
        <v>28</v>
      </c>
      <c r="D67" s="14">
        <v>624000</v>
      </c>
      <c r="E67" s="14">
        <v>614088.24</v>
      </c>
      <c r="F67" s="52">
        <f t="shared" si="4"/>
        <v>0.98411576923076927</v>
      </c>
      <c r="G67" s="25">
        <f t="shared" si="5"/>
        <v>9911.7600000000093</v>
      </c>
      <c r="I67" s="33"/>
    </row>
    <row r="68" spans="1:10" hidden="1" x14ac:dyDescent="0.25">
      <c r="A68" s="1">
        <f t="shared" si="1"/>
        <v>0</v>
      </c>
      <c r="B68" s="79"/>
      <c r="C68" s="13" t="s">
        <v>29</v>
      </c>
      <c r="D68" s="14"/>
      <c r="E68" s="14"/>
      <c r="F68" s="46">
        <f t="shared" si="4"/>
        <v>1</v>
      </c>
      <c r="G68" s="25">
        <f t="shared" si="5"/>
        <v>0</v>
      </c>
    </row>
    <row r="69" spans="1:10" hidden="1" x14ac:dyDescent="0.25">
      <c r="A69" s="1">
        <f t="shared" ref="A69:A132" si="23">IF((D69+E69)&gt;0,1,0)</f>
        <v>0</v>
      </c>
      <c r="B69" s="79"/>
      <c r="C69" s="13" t="s">
        <v>30</v>
      </c>
      <c r="D69" s="14"/>
      <c r="E69" s="14"/>
      <c r="F69" s="46">
        <f t="shared" ref="F69:F132" si="24">IF((D69+E69)&gt;0,E69/D69,100%)</f>
        <v>1</v>
      </c>
      <c r="G69" s="25">
        <f t="shared" ref="G69:G132" si="25">D69-E69</f>
        <v>0</v>
      </c>
    </row>
    <row r="70" spans="1:10" hidden="1" x14ac:dyDescent="0.25">
      <c r="A70" s="1">
        <f t="shared" si="23"/>
        <v>0</v>
      </c>
      <c r="B70" s="79"/>
      <c r="C70" s="13" t="s">
        <v>31</v>
      </c>
      <c r="D70" s="14"/>
      <c r="E70" s="14"/>
      <c r="F70" s="46">
        <f t="shared" si="24"/>
        <v>1</v>
      </c>
      <c r="G70" s="25">
        <f t="shared" si="25"/>
        <v>0</v>
      </c>
    </row>
    <row r="71" spans="1:10" hidden="1" x14ac:dyDescent="0.25">
      <c r="A71" s="1">
        <f t="shared" si="23"/>
        <v>0</v>
      </c>
      <c r="B71" s="79"/>
      <c r="C71" s="13" t="s">
        <v>32</v>
      </c>
      <c r="D71" s="14"/>
      <c r="E71" s="14"/>
      <c r="F71" s="46">
        <f t="shared" si="24"/>
        <v>1</v>
      </c>
      <c r="G71" s="25">
        <f t="shared" si="25"/>
        <v>0</v>
      </c>
    </row>
    <row r="72" spans="1:10" hidden="1" x14ac:dyDescent="0.25">
      <c r="A72" s="1">
        <f t="shared" si="23"/>
        <v>0</v>
      </c>
      <c r="B72" s="79"/>
      <c r="C72" s="15" t="s">
        <v>33</v>
      </c>
      <c r="D72" s="16"/>
      <c r="E72" s="16"/>
      <c r="F72" s="47">
        <f t="shared" si="24"/>
        <v>1</v>
      </c>
      <c r="G72" s="26">
        <f t="shared" si="25"/>
        <v>0</v>
      </c>
    </row>
    <row r="73" spans="1:10" hidden="1" x14ac:dyDescent="0.25">
      <c r="A73" s="1">
        <f t="shared" si="23"/>
        <v>0</v>
      </c>
      <c r="B73" s="79"/>
      <c r="C73" s="7" t="s">
        <v>23</v>
      </c>
      <c r="D73" s="8"/>
      <c r="E73" s="8"/>
      <c r="F73" s="48">
        <f t="shared" si="24"/>
        <v>1</v>
      </c>
      <c r="G73" s="27">
        <f t="shared" si="25"/>
        <v>0</v>
      </c>
    </row>
    <row r="74" spans="1:10" hidden="1" x14ac:dyDescent="0.25">
      <c r="A74" s="1">
        <f t="shared" si="23"/>
        <v>0</v>
      </c>
      <c r="B74" s="79"/>
      <c r="C74" s="7" t="s">
        <v>24</v>
      </c>
      <c r="D74" s="8"/>
      <c r="E74" s="8"/>
      <c r="F74" s="48">
        <f t="shared" si="24"/>
        <v>1</v>
      </c>
      <c r="G74" s="27">
        <f t="shared" si="25"/>
        <v>0</v>
      </c>
    </row>
    <row r="75" spans="1:10" ht="15.75" hidden="1" thickBot="1" x14ac:dyDescent="0.3">
      <c r="A75" s="1">
        <f t="shared" si="23"/>
        <v>0</v>
      </c>
      <c r="B75" s="80"/>
      <c r="C75" s="9" t="s">
        <v>25</v>
      </c>
      <c r="D75" s="10"/>
      <c r="E75" s="10"/>
      <c r="F75" s="49">
        <f t="shared" si="24"/>
        <v>1</v>
      </c>
      <c r="G75" s="28">
        <f t="shared" si="25"/>
        <v>0</v>
      </c>
    </row>
    <row r="76" spans="1:10" ht="33" customHeight="1" thickBot="1" x14ac:dyDescent="0.3">
      <c r="A76" s="1">
        <f t="shared" si="23"/>
        <v>1</v>
      </c>
      <c r="B76" s="2" t="s">
        <v>11</v>
      </c>
      <c r="C76" s="3" t="s">
        <v>12</v>
      </c>
      <c r="D76" s="4">
        <f t="shared" ref="D76:E76" si="26">D77+D85+D86+D87</f>
        <v>1362041</v>
      </c>
      <c r="E76" s="4">
        <f t="shared" si="26"/>
        <v>1354322</v>
      </c>
      <c r="F76" s="55">
        <f t="shared" si="24"/>
        <v>0.99433276971838591</v>
      </c>
      <c r="G76" s="29">
        <f t="shared" si="25"/>
        <v>7719</v>
      </c>
      <c r="I76" s="64"/>
      <c r="J76" s="64"/>
    </row>
    <row r="77" spans="1:10" ht="15.75" thickTop="1" x14ac:dyDescent="0.25">
      <c r="A77" s="1">
        <f t="shared" si="23"/>
        <v>1</v>
      </c>
      <c r="B77" s="78" t="s">
        <v>1</v>
      </c>
      <c r="C77" s="5" t="s">
        <v>22</v>
      </c>
      <c r="D77" s="6">
        <f t="shared" ref="D77" si="27">SUM(D78:D84)</f>
        <v>1362041</v>
      </c>
      <c r="E77" s="6">
        <f t="shared" ref="E77" si="28">SUM(E78:E84)</f>
        <v>1354322</v>
      </c>
      <c r="F77" s="50">
        <f t="shared" si="24"/>
        <v>0.99433276971838591</v>
      </c>
      <c r="G77" s="23">
        <f t="shared" si="25"/>
        <v>7719</v>
      </c>
      <c r="I77" s="36"/>
      <c r="J77" s="36"/>
    </row>
    <row r="78" spans="1:10" hidden="1" x14ac:dyDescent="0.25">
      <c r="A78" s="1">
        <f t="shared" si="23"/>
        <v>0</v>
      </c>
      <c r="B78" s="79"/>
      <c r="C78" s="11" t="s">
        <v>27</v>
      </c>
      <c r="D78" s="12"/>
      <c r="E78" s="12"/>
      <c r="F78" s="45">
        <f t="shared" si="24"/>
        <v>1</v>
      </c>
      <c r="G78" s="24">
        <f t="shared" si="25"/>
        <v>0</v>
      </c>
    </row>
    <row r="79" spans="1:10" x14ac:dyDescent="0.25">
      <c r="A79" s="1">
        <f t="shared" si="23"/>
        <v>1</v>
      </c>
      <c r="B79" s="79"/>
      <c r="C79" s="13" t="s">
        <v>28</v>
      </c>
      <c r="D79" s="14">
        <v>1362041</v>
      </c>
      <c r="E79" s="14">
        <v>1354322</v>
      </c>
      <c r="F79" s="52">
        <f t="shared" si="24"/>
        <v>0.99433276971838591</v>
      </c>
      <c r="G79" s="25">
        <f t="shared" si="25"/>
        <v>7719</v>
      </c>
      <c r="I79" s="36"/>
      <c r="J79" s="36"/>
    </row>
    <row r="80" spans="1:10" hidden="1" x14ac:dyDescent="0.25">
      <c r="A80" s="1">
        <f t="shared" si="23"/>
        <v>0</v>
      </c>
      <c r="B80" s="79"/>
      <c r="C80" s="13" t="s">
        <v>29</v>
      </c>
      <c r="D80" s="14"/>
      <c r="E80" s="14"/>
      <c r="F80" s="46">
        <f t="shared" si="24"/>
        <v>1</v>
      </c>
      <c r="G80" s="25">
        <f t="shared" si="25"/>
        <v>0</v>
      </c>
    </row>
    <row r="81" spans="1:10" hidden="1" x14ac:dyDescent="0.25">
      <c r="A81" s="1">
        <f t="shared" si="23"/>
        <v>0</v>
      </c>
      <c r="B81" s="79"/>
      <c r="C81" s="13" t="s">
        <v>30</v>
      </c>
      <c r="D81" s="14"/>
      <c r="E81" s="14"/>
      <c r="F81" s="46">
        <f t="shared" si="24"/>
        <v>1</v>
      </c>
      <c r="G81" s="25">
        <f t="shared" si="25"/>
        <v>0</v>
      </c>
    </row>
    <row r="82" spans="1:10" hidden="1" x14ac:dyDescent="0.25">
      <c r="A82" s="1">
        <f t="shared" si="23"/>
        <v>0</v>
      </c>
      <c r="B82" s="79"/>
      <c r="C82" s="13" t="s">
        <v>31</v>
      </c>
      <c r="D82" s="14"/>
      <c r="E82" s="14"/>
      <c r="F82" s="46">
        <f t="shared" si="24"/>
        <v>1</v>
      </c>
      <c r="G82" s="25">
        <f t="shared" si="25"/>
        <v>0</v>
      </c>
    </row>
    <row r="83" spans="1:10" hidden="1" x14ac:dyDescent="0.25">
      <c r="A83" s="1">
        <f t="shared" si="23"/>
        <v>0</v>
      </c>
      <c r="B83" s="79"/>
      <c r="C83" s="13" t="s">
        <v>32</v>
      </c>
      <c r="D83" s="14"/>
      <c r="E83" s="14"/>
      <c r="F83" s="46">
        <f t="shared" si="24"/>
        <v>1</v>
      </c>
      <c r="G83" s="25">
        <f t="shared" si="25"/>
        <v>0</v>
      </c>
    </row>
    <row r="84" spans="1:10" hidden="1" x14ac:dyDescent="0.25">
      <c r="A84" s="1">
        <f t="shared" si="23"/>
        <v>0</v>
      </c>
      <c r="B84" s="79"/>
      <c r="C84" s="15" t="s">
        <v>33</v>
      </c>
      <c r="D84" s="16"/>
      <c r="E84" s="16"/>
      <c r="F84" s="47">
        <f t="shared" si="24"/>
        <v>1</v>
      </c>
      <c r="G84" s="26">
        <f t="shared" si="25"/>
        <v>0</v>
      </c>
    </row>
    <row r="85" spans="1:10" hidden="1" x14ac:dyDescent="0.25">
      <c r="A85" s="1">
        <f t="shared" si="23"/>
        <v>0</v>
      </c>
      <c r="B85" s="79"/>
      <c r="C85" s="7" t="s">
        <v>23</v>
      </c>
      <c r="D85" s="8"/>
      <c r="E85" s="8"/>
      <c r="F85" s="48">
        <f t="shared" si="24"/>
        <v>1</v>
      </c>
      <c r="G85" s="27">
        <f t="shared" si="25"/>
        <v>0</v>
      </c>
    </row>
    <row r="86" spans="1:10" hidden="1" x14ac:dyDescent="0.25">
      <c r="A86" s="1">
        <f t="shared" si="23"/>
        <v>0</v>
      </c>
      <c r="B86" s="79"/>
      <c r="C86" s="7" t="s">
        <v>24</v>
      </c>
      <c r="D86" s="8"/>
      <c r="E86" s="8"/>
      <c r="F86" s="48">
        <f t="shared" si="24"/>
        <v>1</v>
      </c>
      <c r="G86" s="27">
        <f t="shared" si="25"/>
        <v>0</v>
      </c>
    </row>
    <row r="87" spans="1:10" ht="15.75" hidden="1" thickBot="1" x14ac:dyDescent="0.3">
      <c r="A87" s="1">
        <f t="shared" si="23"/>
        <v>0</v>
      </c>
      <c r="B87" s="80"/>
      <c r="C87" s="9" t="s">
        <v>25</v>
      </c>
      <c r="D87" s="10"/>
      <c r="E87" s="10"/>
      <c r="F87" s="49">
        <f t="shared" si="24"/>
        <v>1</v>
      </c>
      <c r="G87" s="28">
        <f t="shared" si="25"/>
        <v>0</v>
      </c>
    </row>
    <row r="88" spans="1:10" ht="15.75" thickBot="1" x14ac:dyDescent="0.3">
      <c r="A88" s="1">
        <f t="shared" si="23"/>
        <v>1</v>
      </c>
      <c r="B88" s="2" t="s">
        <v>13</v>
      </c>
      <c r="C88" s="3" t="s">
        <v>14</v>
      </c>
      <c r="D88" s="4">
        <f t="shared" ref="D88:E88" si="29">D89+D97+D98+D99</f>
        <v>270000</v>
      </c>
      <c r="E88" s="4">
        <f t="shared" si="29"/>
        <v>270000</v>
      </c>
      <c r="F88" s="55">
        <f t="shared" si="24"/>
        <v>1</v>
      </c>
      <c r="G88" s="29">
        <f t="shared" si="25"/>
        <v>0</v>
      </c>
      <c r="I88" s="36"/>
      <c r="J88" s="36"/>
    </row>
    <row r="89" spans="1:10" ht="15.75" thickTop="1" x14ac:dyDescent="0.25">
      <c r="A89" s="1">
        <f t="shared" si="23"/>
        <v>1</v>
      </c>
      <c r="B89" s="78" t="s">
        <v>1</v>
      </c>
      <c r="C89" s="5" t="s">
        <v>22</v>
      </c>
      <c r="D89" s="6">
        <f t="shared" ref="D89" si="30">SUM(D90:D96)</f>
        <v>270000</v>
      </c>
      <c r="E89" s="6">
        <f t="shared" ref="E89" si="31">SUM(E90:E96)</f>
        <v>270000</v>
      </c>
      <c r="F89" s="50">
        <f t="shared" si="24"/>
        <v>1</v>
      </c>
      <c r="G89" s="23">
        <f t="shared" si="25"/>
        <v>0</v>
      </c>
      <c r="I89" s="36"/>
      <c r="J89" s="36"/>
    </row>
    <row r="90" spans="1:10" hidden="1" x14ac:dyDescent="0.25">
      <c r="A90" s="1">
        <f t="shared" si="23"/>
        <v>0</v>
      </c>
      <c r="B90" s="79"/>
      <c r="C90" s="11" t="s">
        <v>27</v>
      </c>
      <c r="D90" s="12"/>
      <c r="E90" s="12"/>
      <c r="F90" s="45">
        <f t="shared" si="24"/>
        <v>1</v>
      </c>
      <c r="G90" s="24">
        <f t="shared" si="25"/>
        <v>0</v>
      </c>
    </row>
    <row r="91" spans="1:10" x14ac:dyDescent="0.25">
      <c r="A91" s="1">
        <f t="shared" si="23"/>
        <v>1</v>
      </c>
      <c r="B91" s="79"/>
      <c r="C91" s="13" t="s">
        <v>28</v>
      </c>
      <c r="D91" s="14">
        <v>270000</v>
      </c>
      <c r="E91" s="14">
        <v>270000</v>
      </c>
      <c r="F91" s="52">
        <f t="shared" si="24"/>
        <v>1</v>
      </c>
      <c r="G91" s="25">
        <f t="shared" si="25"/>
        <v>0</v>
      </c>
      <c r="I91" s="36"/>
      <c r="J91" s="36"/>
    </row>
    <row r="92" spans="1:10" hidden="1" x14ac:dyDescent="0.25">
      <c r="A92" s="1">
        <f t="shared" si="23"/>
        <v>0</v>
      </c>
      <c r="B92" s="79"/>
      <c r="C92" s="13" t="s">
        <v>29</v>
      </c>
      <c r="D92" s="14"/>
      <c r="E92" s="14"/>
      <c r="F92" s="46">
        <f t="shared" si="24"/>
        <v>1</v>
      </c>
      <c r="G92" s="25">
        <f t="shared" si="25"/>
        <v>0</v>
      </c>
    </row>
    <row r="93" spans="1:10" hidden="1" x14ac:dyDescent="0.25">
      <c r="A93" s="1">
        <f t="shared" si="23"/>
        <v>0</v>
      </c>
      <c r="B93" s="79"/>
      <c r="C93" s="13" t="s">
        <v>30</v>
      </c>
      <c r="D93" s="14"/>
      <c r="E93" s="14"/>
      <c r="F93" s="46">
        <f t="shared" si="24"/>
        <v>1</v>
      </c>
      <c r="G93" s="25">
        <f t="shared" si="25"/>
        <v>0</v>
      </c>
    </row>
    <row r="94" spans="1:10" hidden="1" x14ac:dyDescent="0.25">
      <c r="A94" s="1">
        <f t="shared" si="23"/>
        <v>0</v>
      </c>
      <c r="B94" s="79"/>
      <c r="C94" s="13" t="s">
        <v>31</v>
      </c>
      <c r="D94" s="14"/>
      <c r="E94" s="14"/>
      <c r="F94" s="46">
        <f t="shared" si="24"/>
        <v>1</v>
      </c>
      <c r="G94" s="25">
        <f t="shared" si="25"/>
        <v>0</v>
      </c>
    </row>
    <row r="95" spans="1:10" hidden="1" x14ac:dyDescent="0.25">
      <c r="A95" s="1">
        <f t="shared" si="23"/>
        <v>0</v>
      </c>
      <c r="B95" s="79"/>
      <c r="C95" s="13" t="s">
        <v>32</v>
      </c>
      <c r="D95" s="14"/>
      <c r="E95" s="14"/>
      <c r="F95" s="46">
        <f t="shared" si="24"/>
        <v>1</v>
      </c>
      <c r="G95" s="25">
        <f t="shared" si="25"/>
        <v>0</v>
      </c>
    </row>
    <row r="96" spans="1:10" hidden="1" x14ac:dyDescent="0.25">
      <c r="A96" s="1">
        <f t="shared" si="23"/>
        <v>0</v>
      </c>
      <c r="B96" s="79"/>
      <c r="C96" s="15" t="s">
        <v>33</v>
      </c>
      <c r="D96" s="16"/>
      <c r="E96" s="16"/>
      <c r="F96" s="47">
        <f t="shared" si="24"/>
        <v>1</v>
      </c>
      <c r="G96" s="26">
        <f t="shared" si="25"/>
        <v>0</v>
      </c>
    </row>
    <row r="97" spans="1:10" hidden="1" x14ac:dyDescent="0.25">
      <c r="A97" s="1">
        <f t="shared" si="23"/>
        <v>0</v>
      </c>
      <c r="B97" s="79"/>
      <c r="C97" s="7" t="s">
        <v>23</v>
      </c>
      <c r="D97" s="8"/>
      <c r="E97" s="8"/>
      <c r="F97" s="48">
        <f t="shared" si="24"/>
        <v>1</v>
      </c>
      <c r="G97" s="27">
        <f t="shared" si="25"/>
        <v>0</v>
      </c>
    </row>
    <row r="98" spans="1:10" hidden="1" x14ac:dyDescent="0.25">
      <c r="A98" s="1">
        <f t="shared" si="23"/>
        <v>0</v>
      </c>
      <c r="B98" s="79"/>
      <c r="C98" s="7" t="s">
        <v>24</v>
      </c>
      <c r="D98" s="8"/>
      <c r="E98" s="8"/>
      <c r="F98" s="48">
        <f t="shared" si="24"/>
        <v>1</v>
      </c>
      <c r="G98" s="27">
        <f t="shared" si="25"/>
        <v>0</v>
      </c>
    </row>
    <row r="99" spans="1:10" ht="15.75" hidden="1" thickBot="1" x14ac:dyDescent="0.3">
      <c r="A99" s="1">
        <f t="shared" si="23"/>
        <v>0</v>
      </c>
      <c r="B99" s="80"/>
      <c r="C99" s="9" t="s">
        <v>25</v>
      </c>
      <c r="D99" s="10"/>
      <c r="E99" s="10"/>
      <c r="F99" s="49">
        <f t="shared" si="24"/>
        <v>1</v>
      </c>
      <c r="G99" s="28">
        <f t="shared" si="25"/>
        <v>0</v>
      </c>
    </row>
    <row r="100" spans="1:10" ht="41.25" thickBot="1" x14ac:dyDescent="0.3">
      <c r="A100" s="1">
        <f t="shared" si="23"/>
        <v>1</v>
      </c>
      <c r="B100" s="2" t="s">
        <v>15</v>
      </c>
      <c r="C100" s="3" t="s">
        <v>34</v>
      </c>
      <c r="D100" s="4">
        <f t="shared" ref="D100:E100" si="32">D101+D109+D110+D111</f>
        <v>879000</v>
      </c>
      <c r="E100" s="4">
        <f t="shared" si="32"/>
        <v>847708.04999999993</v>
      </c>
      <c r="F100" s="55">
        <f t="shared" si="24"/>
        <v>0.96440051194539245</v>
      </c>
      <c r="G100" s="29">
        <f t="shared" si="25"/>
        <v>31291.95000000007</v>
      </c>
      <c r="I100" s="64"/>
      <c r="J100" s="64"/>
    </row>
    <row r="101" spans="1:10" ht="15.75" thickTop="1" x14ac:dyDescent="0.25">
      <c r="A101" s="1">
        <f t="shared" si="23"/>
        <v>1</v>
      </c>
      <c r="B101" s="78" t="s">
        <v>1</v>
      </c>
      <c r="C101" s="5" t="s">
        <v>22</v>
      </c>
      <c r="D101" s="6">
        <f t="shared" ref="D101" si="33">SUM(D102:D108)</f>
        <v>879000</v>
      </c>
      <c r="E101" s="6">
        <f t="shared" ref="E101" si="34">SUM(E102:E108)</f>
        <v>847708.04999999993</v>
      </c>
      <c r="F101" s="50">
        <f t="shared" si="24"/>
        <v>0.96440051194539245</v>
      </c>
      <c r="G101" s="23">
        <f t="shared" si="25"/>
        <v>31291.95000000007</v>
      </c>
      <c r="I101" s="36"/>
      <c r="J101" s="36"/>
    </row>
    <row r="102" spans="1:10" hidden="1" x14ac:dyDescent="0.25">
      <c r="A102" s="1">
        <f t="shared" si="23"/>
        <v>0</v>
      </c>
      <c r="B102" s="79"/>
      <c r="C102" s="11" t="s">
        <v>27</v>
      </c>
      <c r="D102" s="12"/>
      <c r="E102" s="12"/>
      <c r="F102" s="45">
        <f t="shared" si="24"/>
        <v>1</v>
      </c>
      <c r="G102" s="24">
        <f t="shared" si="25"/>
        <v>0</v>
      </c>
    </row>
    <row r="103" spans="1:10" x14ac:dyDescent="0.25">
      <c r="A103" s="1">
        <f t="shared" si="23"/>
        <v>1</v>
      </c>
      <c r="B103" s="79"/>
      <c r="C103" s="13" t="s">
        <v>28</v>
      </c>
      <c r="D103" s="14">
        <v>879000</v>
      </c>
      <c r="E103" s="14">
        <v>847708.04999999993</v>
      </c>
      <c r="F103" s="52">
        <f t="shared" si="24"/>
        <v>0.96440051194539245</v>
      </c>
      <c r="G103" s="25">
        <f t="shared" si="25"/>
        <v>31291.95000000007</v>
      </c>
      <c r="H103" s="30"/>
      <c r="I103" s="36"/>
      <c r="J103" s="36"/>
    </row>
    <row r="104" spans="1:10" hidden="1" x14ac:dyDescent="0.25">
      <c r="A104" s="1">
        <f t="shared" si="23"/>
        <v>0</v>
      </c>
      <c r="B104" s="79"/>
      <c r="C104" s="13" t="s">
        <v>29</v>
      </c>
      <c r="D104" s="14"/>
      <c r="E104" s="14"/>
      <c r="F104" s="46">
        <f t="shared" si="24"/>
        <v>1</v>
      </c>
      <c r="G104" s="25">
        <f t="shared" si="25"/>
        <v>0</v>
      </c>
    </row>
    <row r="105" spans="1:10" hidden="1" x14ac:dyDescent="0.25">
      <c r="A105" s="1">
        <f t="shared" si="23"/>
        <v>0</v>
      </c>
      <c r="B105" s="79"/>
      <c r="C105" s="13" t="s">
        <v>30</v>
      </c>
      <c r="D105" s="14"/>
      <c r="E105" s="14"/>
      <c r="F105" s="46">
        <f t="shared" si="24"/>
        <v>1</v>
      </c>
      <c r="G105" s="25">
        <f t="shared" si="25"/>
        <v>0</v>
      </c>
    </row>
    <row r="106" spans="1:10" hidden="1" x14ac:dyDescent="0.25">
      <c r="A106" s="1">
        <f t="shared" si="23"/>
        <v>0</v>
      </c>
      <c r="B106" s="79"/>
      <c r="C106" s="13" t="s">
        <v>31</v>
      </c>
      <c r="D106" s="14"/>
      <c r="E106" s="14"/>
      <c r="F106" s="46">
        <f t="shared" si="24"/>
        <v>1</v>
      </c>
      <c r="G106" s="25">
        <f t="shared" si="25"/>
        <v>0</v>
      </c>
    </row>
    <row r="107" spans="1:10" hidden="1" x14ac:dyDescent="0.25">
      <c r="A107" s="1">
        <f t="shared" si="23"/>
        <v>0</v>
      </c>
      <c r="B107" s="79"/>
      <c r="C107" s="13" t="s">
        <v>32</v>
      </c>
      <c r="D107" s="14"/>
      <c r="E107" s="14"/>
      <c r="F107" s="46">
        <f t="shared" si="24"/>
        <v>1</v>
      </c>
      <c r="G107" s="25">
        <f t="shared" si="25"/>
        <v>0</v>
      </c>
    </row>
    <row r="108" spans="1:10" hidden="1" x14ac:dyDescent="0.25">
      <c r="A108" s="1">
        <f t="shared" si="23"/>
        <v>0</v>
      </c>
      <c r="B108" s="79"/>
      <c r="C108" s="15" t="s">
        <v>33</v>
      </c>
      <c r="D108" s="16"/>
      <c r="E108" s="16"/>
      <c r="F108" s="47">
        <f t="shared" si="24"/>
        <v>1</v>
      </c>
      <c r="G108" s="26">
        <f t="shared" si="25"/>
        <v>0</v>
      </c>
    </row>
    <row r="109" spans="1:10" hidden="1" x14ac:dyDescent="0.25">
      <c r="A109" s="1">
        <f t="shared" si="23"/>
        <v>0</v>
      </c>
      <c r="B109" s="79"/>
      <c r="C109" s="7" t="s">
        <v>23</v>
      </c>
      <c r="D109" s="8"/>
      <c r="E109" s="8"/>
      <c r="F109" s="48">
        <f t="shared" si="24"/>
        <v>1</v>
      </c>
      <c r="G109" s="27">
        <f t="shared" si="25"/>
        <v>0</v>
      </c>
    </row>
    <row r="110" spans="1:10" hidden="1" x14ac:dyDescent="0.25">
      <c r="A110" s="1">
        <f t="shared" si="23"/>
        <v>0</v>
      </c>
      <c r="B110" s="79"/>
      <c r="C110" s="7" t="s">
        <v>24</v>
      </c>
      <c r="D110" s="8"/>
      <c r="E110" s="8"/>
      <c r="F110" s="48">
        <f t="shared" si="24"/>
        <v>1</v>
      </c>
      <c r="G110" s="27">
        <f t="shared" si="25"/>
        <v>0</v>
      </c>
    </row>
    <row r="111" spans="1:10" ht="15.75" hidden="1" thickBot="1" x14ac:dyDescent="0.3">
      <c r="A111" s="1">
        <f t="shared" si="23"/>
        <v>0</v>
      </c>
      <c r="B111" s="80"/>
      <c r="C111" s="9" t="s">
        <v>25</v>
      </c>
      <c r="D111" s="10"/>
      <c r="E111" s="10"/>
      <c r="F111" s="49">
        <f t="shared" si="24"/>
        <v>1</v>
      </c>
      <c r="G111" s="28">
        <f t="shared" si="25"/>
        <v>0</v>
      </c>
    </row>
    <row r="112" spans="1:10" ht="39" thickBot="1" x14ac:dyDescent="0.3">
      <c r="A112" s="1">
        <f t="shared" si="23"/>
        <v>1</v>
      </c>
      <c r="B112" s="2" t="s">
        <v>16</v>
      </c>
      <c r="C112" s="17" t="s">
        <v>35</v>
      </c>
      <c r="D112" s="4">
        <f t="shared" ref="D112:E112" si="35">D113+D121+D122+D123</f>
        <v>728800</v>
      </c>
      <c r="E112" s="4">
        <f t="shared" si="35"/>
        <v>689047.0509090909</v>
      </c>
      <c r="F112" s="55">
        <f t="shared" si="24"/>
        <v>0.94545424109370324</v>
      </c>
      <c r="G112" s="29">
        <f t="shared" si="25"/>
        <v>39752.949090909096</v>
      </c>
      <c r="H112" s="58"/>
      <c r="I112" s="36"/>
      <c r="J112" s="36"/>
    </row>
    <row r="113" spans="1:10" ht="15.75" thickTop="1" x14ac:dyDescent="0.25">
      <c r="A113" s="1">
        <f t="shared" si="23"/>
        <v>1</v>
      </c>
      <c r="B113" s="78" t="s">
        <v>1</v>
      </c>
      <c r="C113" s="5" t="s">
        <v>22</v>
      </c>
      <c r="D113" s="6">
        <f t="shared" ref="D113" si="36">SUM(D114:D120)</f>
        <v>728800</v>
      </c>
      <c r="E113" s="6">
        <f t="shared" ref="E113" si="37">SUM(E114:E120)</f>
        <v>689047.0509090909</v>
      </c>
      <c r="F113" s="50">
        <f t="shared" si="24"/>
        <v>0.94545424109370324</v>
      </c>
      <c r="G113" s="23">
        <f t="shared" si="25"/>
        <v>39752.949090909096</v>
      </c>
      <c r="I113" s="36"/>
      <c r="J113" s="36"/>
    </row>
    <row r="114" spans="1:10" hidden="1" x14ac:dyDescent="0.25">
      <c r="A114" s="1">
        <f t="shared" si="23"/>
        <v>0</v>
      </c>
      <c r="B114" s="79"/>
      <c r="C114" s="11" t="s">
        <v>27</v>
      </c>
      <c r="D114" s="12"/>
      <c r="E114" s="12"/>
      <c r="F114" s="45">
        <f t="shared" si="24"/>
        <v>1</v>
      </c>
      <c r="G114" s="24">
        <f t="shared" si="25"/>
        <v>0</v>
      </c>
    </row>
    <row r="115" spans="1:10" x14ac:dyDescent="0.25">
      <c r="A115" s="1">
        <f t="shared" si="23"/>
        <v>1</v>
      </c>
      <c r="B115" s="79"/>
      <c r="C115" s="13" t="s">
        <v>28</v>
      </c>
      <c r="D115" s="14">
        <v>380000</v>
      </c>
      <c r="E115" s="14">
        <v>380000</v>
      </c>
      <c r="F115" s="52">
        <f t="shared" si="24"/>
        <v>1</v>
      </c>
      <c r="G115" s="25">
        <f t="shared" si="25"/>
        <v>0</v>
      </c>
      <c r="I115" s="36"/>
      <c r="J115" s="36"/>
    </row>
    <row r="116" spans="1:10" hidden="1" x14ac:dyDescent="0.25">
      <c r="A116" s="1">
        <f t="shared" si="23"/>
        <v>0</v>
      </c>
      <c r="B116" s="79"/>
      <c r="C116" s="13" t="s">
        <v>29</v>
      </c>
      <c r="D116" s="14"/>
      <c r="E116" s="14"/>
      <c r="F116" s="46">
        <f t="shared" si="24"/>
        <v>1</v>
      </c>
      <c r="G116" s="25">
        <f t="shared" si="25"/>
        <v>0</v>
      </c>
    </row>
    <row r="117" spans="1:10" hidden="1" x14ac:dyDescent="0.25">
      <c r="A117" s="1">
        <f t="shared" si="23"/>
        <v>0</v>
      </c>
      <c r="B117" s="79"/>
      <c r="C117" s="13" t="s">
        <v>30</v>
      </c>
      <c r="D117" s="14"/>
      <c r="E117" s="14"/>
      <c r="F117" s="46">
        <f t="shared" si="24"/>
        <v>1</v>
      </c>
      <c r="G117" s="25">
        <f t="shared" si="25"/>
        <v>0</v>
      </c>
    </row>
    <row r="118" spans="1:10" hidden="1" x14ac:dyDescent="0.25">
      <c r="A118" s="1">
        <f t="shared" si="23"/>
        <v>0</v>
      </c>
      <c r="B118" s="79"/>
      <c r="C118" s="13" t="s">
        <v>31</v>
      </c>
      <c r="D118" s="14"/>
      <c r="E118" s="14"/>
      <c r="F118" s="46">
        <f t="shared" si="24"/>
        <v>1</v>
      </c>
      <c r="G118" s="25">
        <f t="shared" si="25"/>
        <v>0</v>
      </c>
    </row>
    <row r="119" spans="1:10" x14ac:dyDescent="0.25">
      <c r="A119" s="1">
        <f t="shared" si="23"/>
        <v>1</v>
      </c>
      <c r="B119" s="79"/>
      <c r="C119" s="13" t="s">
        <v>32</v>
      </c>
      <c r="D119" s="14">
        <v>348800</v>
      </c>
      <c r="E119" s="14">
        <v>309047.0509090909</v>
      </c>
      <c r="F119" s="52">
        <f t="shared" si="24"/>
        <v>0.88602938907422846</v>
      </c>
      <c r="G119" s="25">
        <f t="shared" si="25"/>
        <v>39752.949090909096</v>
      </c>
      <c r="I119" s="36"/>
      <c r="J119" s="36"/>
    </row>
    <row r="120" spans="1:10" hidden="1" x14ac:dyDescent="0.25">
      <c r="A120" s="1">
        <f t="shared" si="23"/>
        <v>0</v>
      </c>
      <c r="B120" s="79"/>
      <c r="C120" s="15" t="s">
        <v>33</v>
      </c>
      <c r="D120" s="16"/>
      <c r="E120" s="16"/>
      <c r="F120" s="47">
        <f t="shared" si="24"/>
        <v>1</v>
      </c>
      <c r="G120" s="26">
        <f t="shared" si="25"/>
        <v>0</v>
      </c>
    </row>
    <row r="121" spans="1:10" hidden="1" x14ac:dyDescent="0.25">
      <c r="A121" s="1">
        <f t="shared" si="23"/>
        <v>0</v>
      </c>
      <c r="B121" s="79"/>
      <c r="C121" s="7" t="s">
        <v>23</v>
      </c>
      <c r="D121" s="8"/>
      <c r="E121" s="8"/>
      <c r="F121" s="48">
        <f t="shared" si="24"/>
        <v>1</v>
      </c>
      <c r="G121" s="27">
        <f t="shared" si="25"/>
        <v>0</v>
      </c>
    </row>
    <row r="122" spans="1:10" hidden="1" x14ac:dyDescent="0.25">
      <c r="A122" s="1">
        <f t="shared" si="23"/>
        <v>0</v>
      </c>
      <c r="B122" s="79"/>
      <c r="C122" s="7" t="s">
        <v>24</v>
      </c>
      <c r="D122" s="8"/>
      <c r="E122" s="8"/>
      <c r="F122" s="48">
        <f t="shared" si="24"/>
        <v>1</v>
      </c>
      <c r="G122" s="27">
        <f t="shared" si="25"/>
        <v>0</v>
      </c>
    </row>
    <row r="123" spans="1:10" ht="15.75" hidden="1" thickBot="1" x14ac:dyDescent="0.3">
      <c r="A123" s="1">
        <f t="shared" si="23"/>
        <v>0</v>
      </c>
      <c r="B123" s="80"/>
      <c r="C123" s="9" t="s">
        <v>25</v>
      </c>
      <c r="D123" s="10"/>
      <c r="E123" s="10"/>
      <c r="F123" s="49">
        <f t="shared" si="24"/>
        <v>1</v>
      </c>
      <c r="G123" s="28">
        <f t="shared" si="25"/>
        <v>0</v>
      </c>
    </row>
    <row r="124" spans="1:10" ht="41.25" thickBot="1" x14ac:dyDescent="0.3">
      <c r="A124" s="1">
        <f t="shared" si="23"/>
        <v>1</v>
      </c>
      <c r="B124" s="2" t="s">
        <v>17</v>
      </c>
      <c r="C124" s="3" t="s">
        <v>36</v>
      </c>
      <c r="D124" s="4">
        <f t="shared" ref="D124:E124" si="38">D125+D133+D134+D135</f>
        <v>442631</v>
      </c>
      <c r="E124" s="4">
        <f t="shared" si="38"/>
        <v>438587.28</v>
      </c>
      <c r="F124" s="55">
        <f t="shared" si="24"/>
        <v>0.99086435428155739</v>
      </c>
      <c r="G124" s="29">
        <f t="shared" si="25"/>
        <v>4043.7199999999721</v>
      </c>
      <c r="I124" s="36"/>
      <c r="J124" s="56"/>
    </row>
    <row r="125" spans="1:10" ht="15.75" thickTop="1" x14ac:dyDescent="0.25">
      <c r="A125" s="1">
        <f t="shared" si="23"/>
        <v>1</v>
      </c>
      <c r="B125" s="78" t="s">
        <v>1</v>
      </c>
      <c r="C125" s="5" t="s">
        <v>22</v>
      </c>
      <c r="D125" s="6">
        <f t="shared" ref="D125" si="39">SUM(D126:D132)</f>
        <v>442631</v>
      </c>
      <c r="E125" s="6">
        <f t="shared" ref="E125" si="40">SUM(E126:E132)</f>
        <v>438587.28</v>
      </c>
      <c r="F125" s="50">
        <f t="shared" si="24"/>
        <v>0.99086435428155739</v>
      </c>
      <c r="G125" s="23">
        <f t="shared" si="25"/>
        <v>4043.7199999999721</v>
      </c>
    </row>
    <row r="126" spans="1:10" hidden="1" x14ac:dyDescent="0.25">
      <c r="A126" s="1">
        <f t="shared" si="23"/>
        <v>0</v>
      </c>
      <c r="B126" s="79"/>
      <c r="C126" s="11" t="s">
        <v>27</v>
      </c>
      <c r="D126" s="12"/>
      <c r="E126" s="12"/>
      <c r="F126" s="45">
        <f t="shared" si="24"/>
        <v>1</v>
      </c>
      <c r="G126" s="24">
        <f t="shared" si="25"/>
        <v>0</v>
      </c>
    </row>
    <row r="127" spans="1:10" x14ac:dyDescent="0.25">
      <c r="A127" s="1">
        <f t="shared" si="23"/>
        <v>1</v>
      </c>
      <c r="B127" s="79"/>
      <c r="C127" s="13" t="s">
        <v>28</v>
      </c>
      <c r="D127" s="14">
        <v>442631</v>
      </c>
      <c r="E127" s="32">
        <v>438587.28</v>
      </c>
      <c r="F127" s="52">
        <f t="shared" si="24"/>
        <v>0.99086435428155739</v>
      </c>
      <c r="G127" s="44">
        <f t="shared" si="25"/>
        <v>4043.7199999999721</v>
      </c>
    </row>
    <row r="128" spans="1:10" hidden="1" x14ac:dyDescent="0.25">
      <c r="A128" s="1">
        <f t="shared" si="23"/>
        <v>0</v>
      </c>
      <c r="B128" s="79"/>
      <c r="C128" s="13" t="s">
        <v>29</v>
      </c>
      <c r="D128" s="14"/>
      <c r="E128" s="14"/>
      <c r="F128" s="46">
        <f t="shared" si="24"/>
        <v>1</v>
      </c>
      <c r="G128" s="25">
        <f t="shared" si="25"/>
        <v>0</v>
      </c>
    </row>
    <row r="129" spans="1:8" hidden="1" x14ac:dyDescent="0.25">
      <c r="A129" s="1">
        <f t="shared" si="23"/>
        <v>0</v>
      </c>
      <c r="B129" s="79"/>
      <c r="C129" s="13" t="s">
        <v>30</v>
      </c>
      <c r="D129" s="14"/>
      <c r="E129" s="14"/>
      <c r="F129" s="46">
        <f t="shared" si="24"/>
        <v>1</v>
      </c>
      <c r="G129" s="25">
        <f t="shared" si="25"/>
        <v>0</v>
      </c>
    </row>
    <row r="130" spans="1:8" hidden="1" x14ac:dyDescent="0.25">
      <c r="A130" s="1">
        <f t="shared" si="23"/>
        <v>0</v>
      </c>
      <c r="B130" s="79"/>
      <c r="C130" s="13" t="s">
        <v>31</v>
      </c>
      <c r="D130" s="14"/>
      <c r="E130" s="14"/>
      <c r="F130" s="46">
        <f t="shared" si="24"/>
        <v>1</v>
      </c>
      <c r="G130" s="25">
        <f t="shared" si="25"/>
        <v>0</v>
      </c>
    </row>
    <row r="131" spans="1:8" hidden="1" x14ac:dyDescent="0.25">
      <c r="A131" s="1">
        <f t="shared" si="23"/>
        <v>0</v>
      </c>
      <c r="B131" s="79"/>
      <c r="C131" s="13" t="s">
        <v>32</v>
      </c>
      <c r="D131" s="14"/>
      <c r="E131" s="14"/>
      <c r="F131" s="46">
        <f t="shared" si="24"/>
        <v>1</v>
      </c>
      <c r="G131" s="25">
        <f t="shared" si="25"/>
        <v>0</v>
      </c>
    </row>
    <row r="132" spans="1:8" hidden="1" x14ac:dyDescent="0.25">
      <c r="A132" s="1">
        <f t="shared" si="23"/>
        <v>0</v>
      </c>
      <c r="B132" s="79"/>
      <c r="C132" s="15" t="s">
        <v>33</v>
      </c>
      <c r="D132" s="16"/>
      <c r="E132" s="16"/>
      <c r="F132" s="47">
        <f t="shared" si="24"/>
        <v>1</v>
      </c>
      <c r="G132" s="26">
        <f t="shared" si="25"/>
        <v>0</v>
      </c>
    </row>
    <row r="133" spans="1:8" hidden="1" x14ac:dyDescent="0.25">
      <c r="A133" s="1">
        <f t="shared" ref="A133:A171" si="41">IF((D133+E133)&gt;0,1,0)</f>
        <v>0</v>
      </c>
      <c r="B133" s="79"/>
      <c r="C133" s="7" t="s">
        <v>23</v>
      </c>
      <c r="D133" s="8"/>
      <c r="E133" s="8"/>
      <c r="F133" s="48">
        <f t="shared" ref="F133:F171" si="42">IF((D133+E133)&gt;0,E133/D133,100%)</f>
        <v>1</v>
      </c>
      <c r="G133" s="27">
        <f t="shared" ref="G133:G171" si="43">D133-E133</f>
        <v>0</v>
      </c>
    </row>
    <row r="134" spans="1:8" hidden="1" x14ac:dyDescent="0.25">
      <c r="A134" s="1">
        <f t="shared" si="41"/>
        <v>0</v>
      </c>
      <c r="B134" s="79"/>
      <c r="C134" s="7" t="s">
        <v>24</v>
      </c>
      <c r="D134" s="8"/>
      <c r="E134" s="8"/>
      <c r="F134" s="48">
        <f t="shared" si="42"/>
        <v>1</v>
      </c>
      <c r="G134" s="27">
        <f t="shared" si="43"/>
        <v>0</v>
      </c>
    </row>
    <row r="135" spans="1:8" ht="15.75" hidden="1" thickBot="1" x14ac:dyDescent="0.3">
      <c r="A135" s="1">
        <f t="shared" si="41"/>
        <v>0</v>
      </c>
      <c r="B135" s="80"/>
      <c r="C135" s="9" t="s">
        <v>25</v>
      </c>
      <c r="D135" s="10"/>
      <c r="E135" s="10"/>
      <c r="F135" s="49">
        <f t="shared" si="42"/>
        <v>1</v>
      </c>
      <c r="G135" s="28">
        <f t="shared" si="43"/>
        <v>0</v>
      </c>
    </row>
    <row r="136" spans="1:8" ht="77.25" thickBot="1" x14ac:dyDescent="0.3">
      <c r="A136" s="1">
        <f t="shared" si="41"/>
        <v>1</v>
      </c>
      <c r="B136" s="2" t="s">
        <v>18</v>
      </c>
      <c r="C136" s="17" t="s">
        <v>37</v>
      </c>
      <c r="D136" s="4">
        <f t="shared" ref="D136:E136" si="44">D137+D145+D146+D147</f>
        <v>1270000</v>
      </c>
      <c r="E136" s="4">
        <f t="shared" si="44"/>
        <v>1158171</v>
      </c>
      <c r="F136" s="55">
        <f t="shared" si="42"/>
        <v>0.91194566929133858</v>
      </c>
      <c r="G136" s="29">
        <f t="shared" si="43"/>
        <v>111829</v>
      </c>
      <c r="H136" s="58"/>
    </row>
    <row r="137" spans="1:8" ht="15.75" thickTop="1" x14ac:dyDescent="0.25">
      <c r="A137" s="1">
        <f t="shared" si="41"/>
        <v>1</v>
      </c>
      <c r="B137" s="78" t="s">
        <v>1</v>
      </c>
      <c r="C137" s="5" t="s">
        <v>22</v>
      </c>
      <c r="D137" s="6">
        <f t="shared" ref="D137" si="45">SUM(D138:D144)</f>
        <v>1270000</v>
      </c>
      <c r="E137" s="6">
        <f t="shared" ref="E137" si="46">SUM(E138:E144)</f>
        <v>1158171</v>
      </c>
      <c r="F137" s="50">
        <f t="shared" si="42"/>
        <v>0.91194566929133858</v>
      </c>
      <c r="G137" s="23">
        <f t="shared" si="43"/>
        <v>111829</v>
      </c>
    </row>
    <row r="138" spans="1:8" hidden="1" x14ac:dyDescent="0.25">
      <c r="A138" s="1">
        <f t="shared" si="41"/>
        <v>0</v>
      </c>
      <c r="B138" s="79"/>
      <c r="C138" s="11" t="s">
        <v>27</v>
      </c>
      <c r="D138" s="12"/>
      <c r="E138" s="12"/>
      <c r="F138" s="45">
        <f t="shared" si="42"/>
        <v>1</v>
      </c>
      <c r="G138" s="24">
        <f t="shared" si="43"/>
        <v>0</v>
      </c>
    </row>
    <row r="139" spans="1:8" x14ac:dyDescent="0.25">
      <c r="A139" s="1">
        <f t="shared" si="41"/>
        <v>1</v>
      </c>
      <c r="B139" s="79"/>
      <c r="C139" s="13" t="s">
        <v>28</v>
      </c>
      <c r="D139" s="14">
        <v>1270000</v>
      </c>
      <c r="E139" s="14">
        <v>1158171</v>
      </c>
      <c r="F139" s="52">
        <f t="shared" si="42"/>
        <v>0.91194566929133858</v>
      </c>
      <c r="G139" s="25">
        <f t="shared" si="43"/>
        <v>111829</v>
      </c>
    </row>
    <row r="140" spans="1:8" hidden="1" x14ac:dyDescent="0.25">
      <c r="A140" s="1">
        <f t="shared" si="41"/>
        <v>0</v>
      </c>
      <c r="B140" s="79"/>
      <c r="C140" s="13" t="s">
        <v>29</v>
      </c>
      <c r="D140" s="14"/>
      <c r="E140" s="14"/>
      <c r="F140" s="46">
        <f t="shared" si="42"/>
        <v>1</v>
      </c>
      <c r="G140" s="25">
        <f t="shared" si="43"/>
        <v>0</v>
      </c>
    </row>
    <row r="141" spans="1:8" hidden="1" x14ac:dyDescent="0.25">
      <c r="A141" s="1">
        <f t="shared" si="41"/>
        <v>0</v>
      </c>
      <c r="B141" s="79"/>
      <c r="C141" s="13" t="s">
        <v>30</v>
      </c>
      <c r="D141" s="14"/>
      <c r="E141" s="14"/>
      <c r="F141" s="46">
        <f t="shared" si="42"/>
        <v>1</v>
      </c>
      <c r="G141" s="25">
        <f t="shared" si="43"/>
        <v>0</v>
      </c>
    </row>
    <row r="142" spans="1:8" hidden="1" x14ac:dyDescent="0.25">
      <c r="A142" s="1">
        <f t="shared" si="41"/>
        <v>0</v>
      </c>
      <c r="B142" s="79"/>
      <c r="C142" s="13" t="s">
        <v>31</v>
      </c>
      <c r="D142" s="14"/>
      <c r="E142" s="14"/>
      <c r="F142" s="46">
        <f t="shared" si="42"/>
        <v>1</v>
      </c>
      <c r="G142" s="25">
        <f t="shared" si="43"/>
        <v>0</v>
      </c>
    </row>
    <row r="143" spans="1:8" hidden="1" x14ac:dyDescent="0.25">
      <c r="A143" s="1">
        <f t="shared" si="41"/>
        <v>0</v>
      </c>
      <c r="B143" s="79"/>
      <c r="C143" s="13" t="s">
        <v>32</v>
      </c>
      <c r="D143" s="14"/>
      <c r="E143" s="14"/>
      <c r="F143" s="46">
        <f t="shared" si="42"/>
        <v>1</v>
      </c>
      <c r="G143" s="25">
        <f t="shared" si="43"/>
        <v>0</v>
      </c>
    </row>
    <row r="144" spans="1:8" hidden="1" x14ac:dyDescent="0.25">
      <c r="A144" s="1">
        <f t="shared" si="41"/>
        <v>0</v>
      </c>
      <c r="B144" s="79"/>
      <c r="C144" s="15" t="s">
        <v>33</v>
      </c>
      <c r="D144" s="16"/>
      <c r="E144" s="16"/>
      <c r="F144" s="47">
        <f t="shared" si="42"/>
        <v>1</v>
      </c>
      <c r="G144" s="26">
        <f t="shared" si="43"/>
        <v>0</v>
      </c>
    </row>
    <row r="145" spans="1:10" hidden="1" x14ac:dyDescent="0.25">
      <c r="A145" s="1">
        <f t="shared" si="41"/>
        <v>0</v>
      </c>
      <c r="B145" s="79"/>
      <c r="C145" s="7" t="s">
        <v>23</v>
      </c>
      <c r="D145" s="8"/>
      <c r="E145" s="8"/>
      <c r="F145" s="48">
        <f t="shared" si="42"/>
        <v>1</v>
      </c>
      <c r="G145" s="27">
        <f t="shared" si="43"/>
        <v>0</v>
      </c>
    </row>
    <row r="146" spans="1:10" hidden="1" x14ac:dyDescent="0.25">
      <c r="A146" s="1">
        <f t="shared" si="41"/>
        <v>0</v>
      </c>
      <c r="B146" s="79"/>
      <c r="C146" s="7" t="s">
        <v>24</v>
      </c>
      <c r="D146" s="8"/>
      <c r="E146" s="8"/>
      <c r="F146" s="48">
        <f t="shared" si="42"/>
        <v>1</v>
      </c>
      <c r="G146" s="27">
        <f t="shared" si="43"/>
        <v>0</v>
      </c>
    </row>
    <row r="147" spans="1:10" ht="15.75" hidden="1" thickBot="1" x14ac:dyDescent="0.3">
      <c r="A147" s="1">
        <f t="shared" si="41"/>
        <v>0</v>
      </c>
      <c r="B147" s="80"/>
      <c r="C147" s="9" t="s">
        <v>25</v>
      </c>
      <c r="D147" s="10"/>
      <c r="E147" s="10"/>
      <c r="F147" s="49">
        <f t="shared" si="42"/>
        <v>1</v>
      </c>
      <c r="G147" s="28">
        <f t="shared" si="43"/>
        <v>0</v>
      </c>
    </row>
    <row r="148" spans="1:10" ht="54" thickBot="1" x14ac:dyDescent="0.3">
      <c r="A148" s="1">
        <f t="shared" si="41"/>
        <v>1</v>
      </c>
      <c r="B148" s="2" t="s">
        <v>19</v>
      </c>
      <c r="C148" s="3" t="s">
        <v>38</v>
      </c>
      <c r="D148" s="4">
        <f t="shared" ref="D148:E148" si="47">D149+D157+D158+D159</f>
        <v>333495</v>
      </c>
      <c r="E148" s="4">
        <f t="shared" si="47"/>
        <v>331412.52</v>
      </c>
      <c r="F148" s="55">
        <f t="shared" si="42"/>
        <v>0.99375558853955837</v>
      </c>
      <c r="G148" s="29">
        <f t="shared" si="43"/>
        <v>2082.4799999999814</v>
      </c>
      <c r="I148" s="64"/>
      <c r="J148" s="64"/>
    </row>
    <row r="149" spans="1:10" ht="15.75" thickTop="1" x14ac:dyDescent="0.25">
      <c r="A149" s="1">
        <f t="shared" si="41"/>
        <v>1</v>
      </c>
      <c r="B149" s="78" t="s">
        <v>1</v>
      </c>
      <c r="C149" s="5" t="s">
        <v>22</v>
      </c>
      <c r="D149" s="6">
        <f t="shared" ref="D149" si="48">SUM(D150:D156)</f>
        <v>333495</v>
      </c>
      <c r="E149" s="6">
        <f t="shared" ref="E149" si="49">SUM(E150:E156)</f>
        <v>331412.52</v>
      </c>
      <c r="F149" s="50">
        <f t="shared" si="42"/>
        <v>0.99375558853955837</v>
      </c>
      <c r="G149" s="23">
        <f t="shared" si="43"/>
        <v>2082.4799999999814</v>
      </c>
      <c r="I149" s="62"/>
      <c r="J149" s="62"/>
    </row>
    <row r="150" spans="1:10" hidden="1" x14ac:dyDescent="0.25">
      <c r="A150" s="1">
        <f t="shared" si="41"/>
        <v>0</v>
      </c>
      <c r="B150" s="79"/>
      <c r="C150" s="11" t="s">
        <v>27</v>
      </c>
      <c r="D150" s="12"/>
      <c r="E150" s="12"/>
      <c r="F150" s="45">
        <f t="shared" si="42"/>
        <v>1</v>
      </c>
      <c r="G150" s="24">
        <f t="shared" si="43"/>
        <v>0</v>
      </c>
    </row>
    <row r="151" spans="1:10" x14ac:dyDescent="0.25">
      <c r="A151" s="1">
        <f t="shared" si="41"/>
        <v>1</v>
      </c>
      <c r="B151" s="79"/>
      <c r="C151" s="13" t="s">
        <v>28</v>
      </c>
      <c r="D151" s="14">
        <v>51000</v>
      </c>
      <c r="E151" s="14">
        <v>50399</v>
      </c>
      <c r="F151" s="52">
        <f t="shared" si="42"/>
        <v>0.98821568627450984</v>
      </c>
      <c r="G151" s="25">
        <f t="shared" si="43"/>
        <v>601</v>
      </c>
      <c r="I151" s="62"/>
      <c r="J151" s="62"/>
    </row>
    <row r="152" spans="1:10" hidden="1" x14ac:dyDescent="0.25">
      <c r="A152" s="1">
        <f t="shared" si="41"/>
        <v>0</v>
      </c>
      <c r="B152" s="79"/>
      <c r="C152" s="13" t="s">
        <v>29</v>
      </c>
      <c r="D152" s="14"/>
      <c r="E152" s="14"/>
      <c r="F152" s="46">
        <f t="shared" si="42"/>
        <v>1</v>
      </c>
      <c r="G152" s="25">
        <f t="shared" si="43"/>
        <v>0</v>
      </c>
    </row>
    <row r="153" spans="1:10" hidden="1" x14ac:dyDescent="0.25">
      <c r="A153" s="1">
        <f t="shared" si="41"/>
        <v>0</v>
      </c>
      <c r="B153" s="79"/>
      <c r="C153" s="13" t="s">
        <v>30</v>
      </c>
      <c r="D153" s="14"/>
      <c r="E153" s="14"/>
      <c r="F153" s="46">
        <f t="shared" si="42"/>
        <v>1</v>
      </c>
      <c r="G153" s="25">
        <f t="shared" si="43"/>
        <v>0</v>
      </c>
    </row>
    <row r="154" spans="1:10" hidden="1" x14ac:dyDescent="0.25">
      <c r="A154" s="1">
        <f t="shared" si="41"/>
        <v>0</v>
      </c>
      <c r="B154" s="79"/>
      <c r="C154" s="13" t="s">
        <v>31</v>
      </c>
      <c r="D154" s="14"/>
      <c r="E154" s="14"/>
      <c r="F154" s="46">
        <f t="shared" si="42"/>
        <v>1</v>
      </c>
      <c r="G154" s="25">
        <f t="shared" si="43"/>
        <v>0</v>
      </c>
    </row>
    <row r="155" spans="1:10" x14ac:dyDescent="0.25">
      <c r="A155" s="1">
        <f t="shared" si="41"/>
        <v>1</v>
      </c>
      <c r="B155" s="79"/>
      <c r="C155" s="13" t="s">
        <v>32</v>
      </c>
      <c r="D155" s="14">
        <v>282495</v>
      </c>
      <c r="E155" s="14">
        <v>281013.52</v>
      </c>
      <c r="F155" s="52">
        <f t="shared" si="42"/>
        <v>0.99475573018991492</v>
      </c>
      <c r="G155" s="25">
        <f t="shared" si="43"/>
        <v>1481.4799999999814</v>
      </c>
      <c r="I155" s="62"/>
      <c r="J155" s="62"/>
    </row>
    <row r="156" spans="1:10" hidden="1" x14ac:dyDescent="0.25">
      <c r="A156" s="1">
        <f t="shared" si="41"/>
        <v>0</v>
      </c>
      <c r="B156" s="79"/>
      <c r="C156" s="15" t="s">
        <v>33</v>
      </c>
      <c r="D156" s="16"/>
      <c r="E156" s="16"/>
      <c r="F156" s="47">
        <f t="shared" si="42"/>
        <v>1</v>
      </c>
      <c r="G156" s="26">
        <f t="shared" si="43"/>
        <v>0</v>
      </c>
    </row>
    <row r="157" spans="1:10" hidden="1" x14ac:dyDescent="0.25">
      <c r="A157" s="1">
        <f t="shared" si="41"/>
        <v>0</v>
      </c>
      <c r="B157" s="79"/>
      <c r="C157" s="7" t="s">
        <v>23</v>
      </c>
      <c r="D157" s="8"/>
      <c r="E157" s="8"/>
      <c r="F157" s="48">
        <f t="shared" si="42"/>
        <v>1</v>
      </c>
      <c r="G157" s="27">
        <f t="shared" si="43"/>
        <v>0</v>
      </c>
    </row>
    <row r="158" spans="1:10" hidden="1" x14ac:dyDescent="0.25">
      <c r="A158" s="1">
        <f t="shared" si="41"/>
        <v>0</v>
      </c>
      <c r="B158" s="79"/>
      <c r="C158" s="7" t="s">
        <v>24</v>
      </c>
      <c r="D158" s="8"/>
      <c r="E158" s="8"/>
      <c r="F158" s="48">
        <f t="shared" si="42"/>
        <v>1</v>
      </c>
      <c r="G158" s="27">
        <f t="shared" si="43"/>
        <v>0</v>
      </c>
    </row>
    <row r="159" spans="1:10" ht="15.75" hidden="1" thickBot="1" x14ac:dyDescent="0.3">
      <c r="A159" s="1">
        <f t="shared" si="41"/>
        <v>0</v>
      </c>
      <c r="B159" s="80"/>
      <c r="C159" s="9" t="s">
        <v>25</v>
      </c>
      <c r="D159" s="10"/>
      <c r="E159" s="10"/>
      <c r="F159" s="49">
        <f t="shared" si="42"/>
        <v>1</v>
      </c>
      <c r="G159" s="28">
        <f t="shared" si="43"/>
        <v>0</v>
      </c>
    </row>
    <row r="160" spans="1:10" ht="39" customHeight="1" thickBot="1" x14ac:dyDescent="0.3">
      <c r="A160" s="1">
        <f t="shared" si="41"/>
        <v>1</v>
      </c>
      <c r="B160" s="2" t="s">
        <v>20</v>
      </c>
      <c r="C160" s="3" t="s">
        <v>21</v>
      </c>
      <c r="D160" s="4">
        <f t="shared" ref="D160:E160" si="50">D161+D169+D170+D171</f>
        <v>150290</v>
      </c>
      <c r="E160" s="4">
        <f t="shared" si="50"/>
        <v>146827.5</v>
      </c>
      <c r="F160" s="55">
        <f t="shared" si="42"/>
        <v>0.97696120833056088</v>
      </c>
      <c r="G160" s="29">
        <f t="shared" si="43"/>
        <v>3462.5</v>
      </c>
      <c r="I160" s="64"/>
      <c r="J160" s="64"/>
    </row>
    <row r="161" spans="1:7" ht="15.75" thickTop="1" x14ac:dyDescent="0.25">
      <c r="A161" s="1">
        <f t="shared" si="41"/>
        <v>1</v>
      </c>
      <c r="B161" s="78" t="s">
        <v>1</v>
      </c>
      <c r="C161" s="5" t="s">
        <v>22</v>
      </c>
      <c r="D161" s="6">
        <f t="shared" ref="D161" si="51">SUM(D162:D168)</f>
        <v>150290</v>
      </c>
      <c r="E161" s="6">
        <f t="shared" ref="E161" si="52">SUM(E162:E168)</f>
        <v>146827.5</v>
      </c>
      <c r="F161" s="50">
        <f t="shared" si="42"/>
        <v>0.97696120833056088</v>
      </c>
      <c r="G161" s="23">
        <f t="shared" si="43"/>
        <v>3462.5</v>
      </c>
    </row>
    <row r="162" spans="1:7" hidden="1" x14ac:dyDescent="0.25">
      <c r="A162" s="1">
        <f t="shared" si="41"/>
        <v>0</v>
      </c>
      <c r="B162" s="79"/>
      <c r="C162" s="11" t="s">
        <v>27</v>
      </c>
      <c r="D162" s="12"/>
      <c r="E162" s="12"/>
      <c r="F162" s="45">
        <f t="shared" si="42"/>
        <v>1</v>
      </c>
      <c r="G162" s="24">
        <f t="shared" si="43"/>
        <v>0</v>
      </c>
    </row>
    <row r="163" spans="1:7" x14ac:dyDescent="0.25">
      <c r="A163" s="1">
        <f t="shared" si="41"/>
        <v>1</v>
      </c>
      <c r="B163" s="79"/>
      <c r="C163" s="13" t="s">
        <v>28</v>
      </c>
      <c r="D163" s="14">
        <v>150290</v>
      </c>
      <c r="E163" s="14">
        <v>146827.5</v>
      </c>
      <c r="F163" s="52">
        <f t="shared" si="42"/>
        <v>0.97696120833056088</v>
      </c>
      <c r="G163" s="25">
        <f t="shared" si="43"/>
        <v>3462.5</v>
      </c>
    </row>
    <row r="164" spans="1:7" hidden="1" x14ac:dyDescent="0.25">
      <c r="A164" s="1">
        <f t="shared" si="41"/>
        <v>0</v>
      </c>
      <c r="B164" s="79"/>
      <c r="C164" s="13" t="s">
        <v>29</v>
      </c>
      <c r="D164" s="14"/>
      <c r="E164" s="14"/>
      <c r="F164" s="46">
        <f t="shared" si="42"/>
        <v>1</v>
      </c>
      <c r="G164" s="25">
        <f t="shared" si="43"/>
        <v>0</v>
      </c>
    </row>
    <row r="165" spans="1:7" hidden="1" x14ac:dyDescent="0.25">
      <c r="A165" s="1">
        <f t="shared" si="41"/>
        <v>0</v>
      </c>
      <c r="B165" s="79"/>
      <c r="C165" s="13" t="s">
        <v>30</v>
      </c>
      <c r="D165" s="14"/>
      <c r="E165" s="14"/>
      <c r="F165" s="46">
        <f t="shared" si="42"/>
        <v>1</v>
      </c>
      <c r="G165" s="25">
        <f t="shared" si="43"/>
        <v>0</v>
      </c>
    </row>
    <row r="166" spans="1:7" hidden="1" x14ac:dyDescent="0.25">
      <c r="A166" s="1">
        <f t="shared" si="41"/>
        <v>0</v>
      </c>
      <c r="B166" s="79"/>
      <c r="C166" s="13" t="s">
        <v>31</v>
      </c>
      <c r="D166" s="14"/>
      <c r="E166" s="14"/>
      <c r="F166" s="46">
        <f t="shared" si="42"/>
        <v>1</v>
      </c>
      <c r="G166" s="25">
        <f t="shared" si="43"/>
        <v>0</v>
      </c>
    </row>
    <row r="167" spans="1:7" hidden="1" x14ac:dyDescent="0.25">
      <c r="A167" s="1">
        <f t="shared" si="41"/>
        <v>0</v>
      </c>
      <c r="B167" s="79"/>
      <c r="C167" s="13" t="s">
        <v>32</v>
      </c>
      <c r="D167" s="14"/>
      <c r="E167" s="14"/>
      <c r="F167" s="46">
        <f t="shared" si="42"/>
        <v>1</v>
      </c>
      <c r="G167" s="25">
        <f t="shared" si="43"/>
        <v>0</v>
      </c>
    </row>
    <row r="168" spans="1:7" hidden="1" x14ac:dyDescent="0.25">
      <c r="A168" s="1">
        <f t="shared" si="41"/>
        <v>0</v>
      </c>
      <c r="B168" s="79"/>
      <c r="C168" s="15" t="s">
        <v>33</v>
      </c>
      <c r="D168" s="16"/>
      <c r="E168" s="16"/>
      <c r="F168" s="47">
        <f t="shared" si="42"/>
        <v>1</v>
      </c>
      <c r="G168" s="26">
        <f t="shared" si="43"/>
        <v>0</v>
      </c>
    </row>
    <row r="169" spans="1:7" hidden="1" x14ac:dyDescent="0.25">
      <c r="A169" s="1">
        <f t="shared" si="41"/>
        <v>0</v>
      </c>
      <c r="B169" s="79"/>
      <c r="C169" s="7" t="s">
        <v>23</v>
      </c>
      <c r="D169" s="8"/>
      <c r="E169" s="8"/>
      <c r="F169" s="48">
        <f t="shared" si="42"/>
        <v>1</v>
      </c>
      <c r="G169" s="27">
        <f t="shared" si="43"/>
        <v>0</v>
      </c>
    </row>
    <row r="170" spans="1:7" hidden="1" x14ac:dyDescent="0.25">
      <c r="A170" s="1">
        <f t="shared" si="41"/>
        <v>0</v>
      </c>
      <c r="B170" s="79"/>
      <c r="C170" s="7" t="s">
        <v>24</v>
      </c>
      <c r="D170" s="8"/>
      <c r="E170" s="8"/>
      <c r="F170" s="48">
        <f t="shared" si="42"/>
        <v>1</v>
      </c>
      <c r="G170" s="27">
        <f t="shared" si="43"/>
        <v>0</v>
      </c>
    </row>
    <row r="171" spans="1:7" ht="15.75" hidden="1" thickBot="1" x14ac:dyDescent="0.3">
      <c r="A171" s="1">
        <f t="shared" si="41"/>
        <v>0</v>
      </c>
      <c r="B171" s="80"/>
      <c r="C171" s="9" t="s">
        <v>25</v>
      </c>
      <c r="D171" s="10"/>
      <c r="E171" s="10"/>
      <c r="F171" s="49">
        <f t="shared" si="42"/>
        <v>1</v>
      </c>
      <c r="G171" s="28">
        <f t="shared" si="43"/>
        <v>0</v>
      </c>
    </row>
    <row r="175" spans="1:7" x14ac:dyDescent="0.25">
      <c r="E175" s="66"/>
    </row>
  </sheetData>
  <autoFilter ref="A3:D171">
    <filterColumn colId="0">
      <filters>
        <filter val="1"/>
      </filters>
    </filterColumn>
  </autoFilter>
  <mergeCells count="24">
    <mergeCell ref="B17:B27"/>
    <mergeCell ref="B2:B3"/>
    <mergeCell ref="C2:C3"/>
    <mergeCell ref="D2:D3"/>
    <mergeCell ref="E2:E3"/>
    <mergeCell ref="H2:H3"/>
    <mergeCell ref="I2:I3"/>
    <mergeCell ref="J2:J3"/>
    <mergeCell ref="K2:K3"/>
    <mergeCell ref="B5:B15"/>
    <mergeCell ref="F2:F3"/>
    <mergeCell ref="G2:G3"/>
    <mergeCell ref="B161:B171"/>
    <mergeCell ref="B29:B39"/>
    <mergeCell ref="B41:B51"/>
    <mergeCell ref="B53:B63"/>
    <mergeCell ref="B65:B75"/>
    <mergeCell ref="B77:B87"/>
    <mergeCell ref="B89:B99"/>
    <mergeCell ref="B101:B111"/>
    <mergeCell ref="B113:B123"/>
    <mergeCell ref="B125:B135"/>
    <mergeCell ref="B137:B147"/>
    <mergeCell ref="B149:B159"/>
  </mergeCells>
  <pageMargins left="1" right="1" top="1" bottom="1" header="1" footer="1"/>
  <pageSetup scale="5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showGridLines="0" view="pageBreakPreview" zoomScaleNormal="100" zoomScaleSheetLayoutView="100" workbookViewId="0">
      <pane xSplit="3" ySplit="3" topLeftCell="D4" activePane="bottomRight" state="frozen"/>
      <selection activeCell="I161" sqref="I161"/>
      <selection pane="topRight" activeCell="I161" sqref="I161"/>
      <selection pane="bottomLeft" activeCell="I161" sqref="I161"/>
      <selection pane="bottomRight" activeCell="I161" sqref="I161"/>
    </sheetView>
  </sheetViews>
  <sheetFormatPr defaultRowHeight="15" x14ac:dyDescent="0.25"/>
  <cols>
    <col min="1" max="1" width="4.875" customWidth="1"/>
    <col min="2" max="2" width="13.75" customWidth="1"/>
    <col min="3" max="3" width="41.75" customWidth="1"/>
    <col min="4" max="4" width="14.25" customWidth="1"/>
    <col min="5" max="5" width="15.375" style="1" customWidth="1"/>
    <col min="6" max="6" width="15" style="1" customWidth="1"/>
    <col min="7" max="7" width="18.375" style="1" customWidth="1"/>
    <col min="8" max="9" width="15.125" style="1" customWidth="1"/>
    <col min="10" max="10" width="15.125" style="21" customWidth="1"/>
    <col min="12" max="12" width="12.375" style="1" customWidth="1"/>
    <col min="13" max="13" width="9.125" style="1"/>
    <col min="14" max="14" width="11.75" customWidth="1"/>
    <col min="15" max="15" width="11.375" customWidth="1"/>
  </cols>
  <sheetData>
    <row r="1" spans="1:17" ht="12.6" customHeight="1" x14ac:dyDescent="0.25"/>
    <row r="2" spans="1:17" s="1" customFormat="1" ht="30.75" customHeight="1" x14ac:dyDescent="0.25">
      <c r="B2" s="102" t="s">
        <v>40</v>
      </c>
      <c r="C2" s="101" t="s">
        <v>0</v>
      </c>
      <c r="D2" s="98" t="s">
        <v>41</v>
      </c>
      <c r="E2" s="99"/>
      <c r="F2" s="100"/>
      <c r="G2" s="92" t="s">
        <v>45</v>
      </c>
      <c r="H2" s="94" t="s">
        <v>46</v>
      </c>
      <c r="I2" s="95"/>
      <c r="J2" s="96" t="s">
        <v>49</v>
      </c>
      <c r="L2" s="92" t="s">
        <v>52</v>
      </c>
      <c r="N2" s="81"/>
      <c r="O2" s="81"/>
      <c r="P2" s="81" t="s">
        <v>50</v>
      </c>
      <c r="Q2" s="81" t="s">
        <v>51</v>
      </c>
    </row>
    <row r="3" spans="1:17" ht="60" customHeight="1" x14ac:dyDescent="0.25">
      <c r="B3" s="102"/>
      <c r="C3" s="101"/>
      <c r="D3" s="34" t="s">
        <v>42</v>
      </c>
      <c r="E3" s="34" t="s">
        <v>43</v>
      </c>
      <c r="F3" s="34" t="s">
        <v>44</v>
      </c>
      <c r="G3" s="93"/>
      <c r="H3" s="34" t="s">
        <v>47</v>
      </c>
      <c r="I3" s="34" t="s">
        <v>48</v>
      </c>
      <c r="J3" s="97"/>
      <c r="L3" s="93"/>
      <c r="N3" s="81"/>
      <c r="O3" s="81"/>
      <c r="P3" s="81"/>
      <c r="Q3" s="81"/>
    </row>
    <row r="4" spans="1:17" s="1" customFormat="1" ht="36" customHeight="1" thickBot="1" x14ac:dyDescent="0.3">
      <c r="A4" s="1">
        <f>IF((D4+E4+F4+G4+H4+I4)&gt;0,1,0)</f>
        <v>1</v>
      </c>
      <c r="B4" s="18" t="s">
        <v>3</v>
      </c>
      <c r="C4" s="19" t="s">
        <v>39</v>
      </c>
      <c r="D4" s="20">
        <f t="shared" ref="D4:J4" si="0">D5+D13+D14+D15</f>
        <v>26469000</v>
      </c>
      <c r="E4" s="20">
        <f t="shared" si="0"/>
        <v>26203427</v>
      </c>
      <c r="F4" s="20">
        <f t="shared" si="0"/>
        <v>26137877</v>
      </c>
      <c r="G4" s="20">
        <f t="shared" si="0"/>
        <v>25949925.829999994</v>
      </c>
      <c r="H4" s="20">
        <f t="shared" si="0"/>
        <v>23440435.609999999</v>
      </c>
      <c r="I4" s="20">
        <f t="shared" si="0"/>
        <v>2509490.2200000011</v>
      </c>
      <c r="J4" s="22">
        <f t="shared" si="0"/>
        <v>187951.16999999993</v>
      </c>
      <c r="K4" s="35">
        <f t="shared" ref="K4:K67" si="1">H4/F4</f>
        <v>0.8967995223942633</v>
      </c>
      <c r="L4" s="20">
        <f t="shared" ref="L4" si="2">L5+L13+L14+L15</f>
        <v>25745886.470909089</v>
      </c>
      <c r="M4" s="35">
        <f>L4/F4</f>
        <v>0.98500296986281977</v>
      </c>
    </row>
    <row r="5" spans="1:17" s="1" customFormat="1" ht="15.75" thickTop="1" x14ac:dyDescent="0.25">
      <c r="A5" s="1">
        <f t="shared" ref="A5:A68" si="3">IF((D5+E5+F5+G5+H5+I5)&gt;0,1,0)</f>
        <v>1</v>
      </c>
      <c r="B5" s="78" t="s">
        <v>1</v>
      </c>
      <c r="C5" s="5" t="s">
        <v>22</v>
      </c>
      <c r="D5" s="6">
        <f t="shared" ref="D5:J5" si="4">SUM(D6:D12)</f>
        <v>26369000</v>
      </c>
      <c r="E5" s="6">
        <f t="shared" si="4"/>
        <v>25991863</v>
      </c>
      <c r="F5" s="6">
        <f t="shared" si="4"/>
        <v>25926313</v>
      </c>
      <c r="G5" s="6">
        <f t="shared" si="4"/>
        <v>25741368.009999994</v>
      </c>
      <c r="H5" s="6">
        <f t="shared" si="4"/>
        <v>23231877.789999999</v>
      </c>
      <c r="I5" s="6">
        <f t="shared" si="4"/>
        <v>2509490.2200000011</v>
      </c>
      <c r="J5" s="23">
        <f t="shared" si="4"/>
        <v>184944.98999999993</v>
      </c>
      <c r="K5" s="35">
        <f t="shared" si="1"/>
        <v>0.89607333638223063</v>
      </c>
      <c r="L5" s="6">
        <f t="shared" ref="L5" si="5">SUM(L6:L12)</f>
        <v>25537328.650909089</v>
      </c>
      <c r="M5" s="35">
        <f t="shared" ref="M5:M68" si="6">L5/F5</f>
        <v>0.98499654196526476</v>
      </c>
    </row>
    <row r="6" spans="1:17" s="1" customFormat="1" x14ac:dyDescent="0.25">
      <c r="A6" s="1">
        <f t="shared" si="3"/>
        <v>1</v>
      </c>
      <c r="B6" s="79"/>
      <c r="C6" s="11" t="s">
        <v>27</v>
      </c>
      <c r="D6" s="12">
        <f t="shared" ref="D6:J6" si="7">D18+D30</f>
        <v>3080000</v>
      </c>
      <c r="E6" s="12">
        <f t="shared" si="7"/>
        <v>3305500</v>
      </c>
      <c r="F6" s="12">
        <f t="shared" si="7"/>
        <v>3397500</v>
      </c>
      <c r="G6" s="12">
        <f t="shared" si="7"/>
        <v>3397500</v>
      </c>
      <c r="H6" s="12">
        <f t="shared" si="7"/>
        <v>2891209.88</v>
      </c>
      <c r="I6" s="12">
        <f t="shared" si="7"/>
        <v>506290.12000000011</v>
      </c>
      <c r="J6" s="24">
        <f t="shared" si="7"/>
        <v>0</v>
      </c>
      <c r="K6" s="35">
        <f t="shared" si="1"/>
        <v>0.85098156880058862</v>
      </c>
      <c r="L6" s="12">
        <f t="shared" ref="L6" si="8">L18+L30</f>
        <v>3397500</v>
      </c>
      <c r="M6" s="35">
        <f t="shared" si="6"/>
        <v>1</v>
      </c>
    </row>
    <row r="7" spans="1:17" s="1" customFormat="1" x14ac:dyDescent="0.25">
      <c r="A7" s="1">
        <f t="shared" si="3"/>
        <v>1</v>
      </c>
      <c r="B7" s="79"/>
      <c r="C7" s="13" t="s">
        <v>28</v>
      </c>
      <c r="D7" s="14">
        <f t="shared" ref="D7:E15" si="9">D19+D31</f>
        <v>19174000</v>
      </c>
      <c r="E7" s="14">
        <f t="shared" si="9"/>
        <v>21849937</v>
      </c>
      <c r="F7" s="14">
        <f t="shared" ref="F7:G7" si="10">F19+F31</f>
        <v>21813815</v>
      </c>
      <c r="G7" s="14">
        <f t="shared" si="10"/>
        <v>21642035.049999997</v>
      </c>
      <c r="H7" s="14">
        <f t="shared" ref="H7:J7" si="11">H19+H31</f>
        <v>19842990.84</v>
      </c>
      <c r="I7" s="14">
        <f t="shared" si="11"/>
        <v>1799044.2100000007</v>
      </c>
      <c r="J7" s="25">
        <f t="shared" si="11"/>
        <v>171779.94999999995</v>
      </c>
      <c r="K7" s="35">
        <f t="shared" si="1"/>
        <v>0.90965247665298343</v>
      </c>
      <c r="L7" s="14">
        <f t="shared" ref="L7" si="12">L19+L31</f>
        <v>21506748.640000001</v>
      </c>
      <c r="M7" s="35">
        <f t="shared" si="6"/>
        <v>0.98592330777537085</v>
      </c>
    </row>
    <row r="8" spans="1:17" s="1" customFormat="1" x14ac:dyDescent="0.25">
      <c r="A8" s="1">
        <f t="shared" si="3"/>
        <v>0</v>
      </c>
      <c r="B8" s="79"/>
      <c r="C8" s="13" t="s">
        <v>29</v>
      </c>
      <c r="D8" s="14">
        <f t="shared" si="9"/>
        <v>0</v>
      </c>
      <c r="E8" s="14">
        <f t="shared" si="9"/>
        <v>0</v>
      </c>
      <c r="F8" s="14">
        <f t="shared" ref="F8:G8" si="13">F20+F32</f>
        <v>0</v>
      </c>
      <c r="G8" s="14">
        <f t="shared" si="13"/>
        <v>0</v>
      </c>
      <c r="H8" s="14">
        <f t="shared" ref="H8:J8" si="14">H20+H32</f>
        <v>0</v>
      </c>
      <c r="I8" s="14">
        <f t="shared" si="14"/>
        <v>0</v>
      </c>
      <c r="J8" s="25">
        <f t="shared" si="14"/>
        <v>0</v>
      </c>
      <c r="K8" s="35" t="e">
        <f t="shared" si="1"/>
        <v>#DIV/0!</v>
      </c>
      <c r="L8" s="14">
        <f t="shared" ref="L8" si="15">L20+L32</f>
        <v>0</v>
      </c>
      <c r="M8" s="35" t="e">
        <f t="shared" si="6"/>
        <v>#DIV/0!</v>
      </c>
    </row>
    <row r="9" spans="1:17" s="1" customFormat="1" x14ac:dyDescent="0.25">
      <c r="A9" s="1">
        <f t="shared" si="3"/>
        <v>0</v>
      </c>
      <c r="B9" s="79"/>
      <c r="C9" s="13" t="s">
        <v>30</v>
      </c>
      <c r="D9" s="14">
        <f t="shared" si="9"/>
        <v>0</v>
      </c>
      <c r="E9" s="14">
        <f t="shared" si="9"/>
        <v>0</v>
      </c>
      <c r="F9" s="14">
        <f t="shared" ref="F9:G9" si="16">F21+F33</f>
        <v>0</v>
      </c>
      <c r="G9" s="14">
        <f t="shared" si="16"/>
        <v>0</v>
      </c>
      <c r="H9" s="14">
        <f t="shared" ref="H9:J9" si="17">H21+H33</f>
        <v>0</v>
      </c>
      <c r="I9" s="14">
        <f t="shared" si="17"/>
        <v>0</v>
      </c>
      <c r="J9" s="25">
        <f t="shared" si="17"/>
        <v>0</v>
      </c>
      <c r="K9" s="35" t="e">
        <f t="shared" si="1"/>
        <v>#DIV/0!</v>
      </c>
      <c r="L9" s="14">
        <f t="shared" ref="L9" si="18">L21+L33</f>
        <v>0</v>
      </c>
      <c r="M9" s="35" t="e">
        <f t="shared" si="6"/>
        <v>#DIV/0!</v>
      </c>
    </row>
    <row r="10" spans="1:17" s="1" customFormat="1" x14ac:dyDescent="0.25">
      <c r="A10" s="1">
        <f t="shared" si="3"/>
        <v>1</v>
      </c>
      <c r="B10" s="79"/>
      <c r="C10" s="13" t="s">
        <v>31</v>
      </c>
      <c r="D10" s="14">
        <f t="shared" si="9"/>
        <v>300000</v>
      </c>
      <c r="E10" s="14">
        <f t="shared" si="9"/>
        <v>50000</v>
      </c>
      <c r="F10" s="14">
        <f t="shared" ref="F10:G10" si="19">F22+F34</f>
        <v>3400</v>
      </c>
      <c r="G10" s="14">
        <f t="shared" si="19"/>
        <v>3370.2</v>
      </c>
      <c r="H10" s="14">
        <f t="shared" ref="H10:J10" si="20">H22+H34</f>
        <v>3370.2</v>
      </c>
      <c r="I10" s="14">
        <f t="shared" si="20"/>
        <v>0</v>
      </c>
      <c r="J10" s="25">
        <f t="shared" si="20"/>
        <v>29.800000000000182</v>
      </c>
      <c r="K10" s="35">
        <f t="shared" si="1"/>
        <v>0.99123529411764699</v>
      </c>
      <c r="L10" s="14">
        <f t="shared" ref="L10" si="21">L22+L34</f>
        <v>3370.2</v>
      </c>
      <c r="M10" s="35">
        <f t="shared" si="6"/>
        <v>0.99123529411764699</v>
      </c>
    </row>
    <row r="11" spans="1:17" s="1" customFormat="1" x14ac:dyDescent="0.25">
      <c r="A11" s="1">
        <f t="shared" si="3"/>
        <v>1</v>
      </c>
      <c r="B11" s="79"/>
      <c r="C11" s="13" t="s">
        <v>32</v>
      </c>
      <c r="D11" s="14">
        <f t="shared" si="9"/>
        <v>3800000</v>
      </c>
      <c r="E11" s="14">
        <f t="shared" si="9"/>
        <v>766123</v>
      </c>
      <c r="F11" s="14">
        <f t="shared" ref="F11:G11" si="22">F23+F35</f>
        <v>691295</v>
      </c>
      <c r="G11" s="14">
        <f t="shared" si="22"/>
        <v>679788.4</v>
      </c>
      <c r="H11" s="14">
        <f t="shared" ref="H11:J11" si="23">H23+H35</f>
        <v>475632.51</v>
      </c>
      <c r="I11" s="14">
        <f t="shared" si="23"/>
        <v>204155.89</v>
      </c>
      <c r="J11" s="25">
        <f t="shared" si="23"/>
        <v>11506.599999999977</v>
      </c>
      <c r="K11" s="35">
        <f t="shared" si="1"/>
        <v>0.68803117337750164</v>
      </c>
      <c r="L11" s="14">
        <f t="shared" ref="L11" si="24">L23+L35</f>
        <v>610035.45090909093</v>
      </c>
      <c r="M11" s="35">
        <f t="shared" si="6"/>
        <v>0.88245315083877496</v>
      </c>
    </row>
    <row r="12" spans="1:17" s="1" customFormat="1" x14ac:dyDescent="0.25">
      <c r="A12" s="1">
        <f t="shared" si="3"/>
        <v>1</v>
      </c>
      <c r="B12" s="79"/>
      <c r="C12" s="15" t="s">
        <v>33</v>
      </c>
      <c r="D12" s="16">
        <f t="shared" si="9"/>
        <v>15000</v>
      </c>
      <c r="E12" s="16">
        <f t="shared" si="9"/>
        <v>20303</v>
      </c>
      <c r="F12" s="16">
        <f t="shared" ref="F12:G12" si="25">F24+F36</f>
        <v>20303</v>
      </c>
      <c r="G12" s="16">
        <f t="shared" si="25"/>
        <v>18674.36</v>
      </c>
      <c r="H12" s="16">
        <f t="shared" ref="H12:J12" si="26">H24+H36</f>
        <v>18674.36</v>
      </c>
      <c r="I12" s="16">
        <f t="shared" si="26"/>
        <v>0</v>
      </c>
      <c r="J12" s="26">
        <f t="shared" si="26"/>
        <v>1628.6399999999994</v>
      </c>
      <c r="K12" s="35">
        <f t="shared" si="1"/>
        <v>0.91978328325863179</v>
      </c>
      <c r="L12" s="16">
        <f t="shared" ref="L12" si="27">L24+L36</f>
        <v>19674.36</v>
      </c>
      <c r="M12" s="35">
        <f t="shared" si="6"/>
        <v>0.96903708811505695</v>
      </c>
    </row>
    <row r="13" spans="1:17" s="1" customFormat="1" x14ac:dyDescent="0.25">
      <c r="A13" s="1">
        <f t="shared" si="3"/>
        <v>1</v>
      </c>
      <c r="B13" s="79"/>
      <c r="C13" s="7" t="s">
        <v>23</v>
      </c>
      <c r="D13" s="8">
        <f t="shared" si="9"/>
        <v>100000</v>
      </c>
      <c r="E13" s="8">
        <f t="shared" si="9"/>
        <v>211564</v>
      </c>
      <c r="F13" s="8">
        <f t="shared" ref="F13:G13" si="28">F25+F37</f>
        <v>211564</v>
      </c>
      <c r="G13" s="8">
        <f t="shared" si="28"/>
        <v>208557.82</v>
      </c>
      <c r="H13" s="8">
        <f t="shared" ref="H13:J13" si="29">H25+H37</f>
        <v>208557.82</v>
      </c>
      <c r="I13" s="8">
        <f t="shared" si="29"/>
        <v>0</v>
      </c>
      <c r="J13" s="27">
        <f t="shared" si="29"/>
        <v>3006.179999999993</v>
      </c>
      <c r="K13" s="35">
        <f t="shared" si="1"/>
        <v>0.98579068272484927</v>
      </c>
      <c r="L13" s="8">
        <f t="shared" ref="L13" si="30">L25+L37</f>
        <v>208557.82</v>
      </c>
      <c r="M13" s="35">
        <f t="shared" si="6"/>
        <v>0.98579068272484927</v>
      </c>
    </row>
    <row r="14" spans="1:17" s="1" customFormat="1" x14ac:dyDescent="0.25">
      <c r="A14" s="1">
        <f t="shared" si="3"/>
        <v>0</v>
      </c>
      <c r="B14" s="79"/>
      <c r="C14" s="7" t="s">
        <v>24</v>
      </c>
      <c r="D14" s="8">
        <f t="shared" si="9"/>
        <v>0</v>
      </c>
      <c r="E14" s="8">
        <f t="shared" si="9"/>
        <v>0</v>
      </c>
      <c r="F14" s="8">
        <f t="shared" ref="F14:G14" si="31">F26+F38</f>
        <v>0</v>
      </c>
      <c r="G14" s="8">
        <f t="shared" si="31"/>
        <v>0</v>
      </c>
      <c r="H14" s="8">
        <f t="shared" ref="H14:J14" si="32">H26+H38</f>
        <v>0</v>
      </c>
      <c r="I14" s="8">
        <f t="shared" si="32"/>
        <v>0</v>
      </c>
      <c r="J14" s="27">
        <f t="shared" si="32"/>
        <v>0</v>
      </c>
      <c r="K14" s="35" t="e">
        <f t="shared" si="1"/>
        <v>#DIV/0!</v>
      </c>
      <c r="L14" s="8">
        <f t="shared" ref="L14" si="33">L26+L38</f>
        <v>0</v>
      </c>
      <c r="M14" s="35" t="e">
        <f t="shared" si="6"/>
        <v>#DIV/0!</v>
      </c>
    </row>
    <row r="15" spans="1:17" s="1" customFormat="1" ht="15.75" thickBot="1" x14ac:dyDescent="0.3">
      <c r="A15" s="1">
        <f t="shared" si="3"/>
        <v>0</v>
      </c>
      <c r="B15" s="80"/>
      <c r="C15" s="9" t="s">
        <v>25</v>
      </c>
      <c r="D15" s="10">
        <f t="shared" si="9"/>
        <v>0</v>
      </c>
      <c r="E15" s="10">
        <f t="shared" si="9"/>
        <v>0</v>
      </c>
      <c r="F15" s="10">
        <f t="shared" ref="F15:G15" si="34">F27+F39</f>
        <v>0</v>
      </c>
      <c r="G15" s="10">
        <f t="shared" si="34"/>
        <v>0</v>
      </c>
      <c r="H15" s="10">
        <f t="shared" ref="H15:J15" si="35">H27+H39</f>
        <v>0</v>
      </c>
      <c r="I15" s="10">
        <f t="shared" si="35"/>
        <v>0</v>
      </c>
      <c r="J15" s="28">
        <f t="shared" si="35"/>
        <v>0</v>
      </c>
      <c r="K15" s="35" t="e">
        <f t="shared" si="1"/>
        <v>#DIV/0!</v>
      </c>
      <c r="L15" s="10">
        <f t="shared" ref="L15" si="36">L27+L39</f>
        <v>0</v>
      </c>
      <c r="M15" s="35" t="e">
        <f t="shared" si="6"/>
        <v>#DIV/0!</v>
      </c>
    </row>
    <row r="16" spans="1:17" ht="46.5" thickTop="1" thickBot="1" x14ac:dyDescent="0.3">
      <c r="A16" s="1">
        <f t="shared" si="3"/>
        <v>1</v>
      </c>
      <c r="B16" s="2" t="s">
        <v>2</v>
      </c>
      <c r="C16" s="3" t="s">
        <v>26</v>
      </c>
      <c r="D16" s="4">
        <f t="shared" ref="D16:J16" si="37">D17+D25+D26+D27</f>
        <v>8366000</v>
      </c>
      <c r="E16" s="4">
        <f t="shared" si="37"/>
        <v>7448970</v>
      </c>
      <c r="F16" s="4">
        <f t="shared" si="37"/>
        <v>7390058</v>
      </c>
      <c r="G16" s="4">
        <f t="shared" si="37"/>
        <v>7343290.3800000008</v>
      </c>
      <c r="H16" s="4">
        <f t="shared" si="37"/>
        <v>6422403.290000001</v>
      </c>
      <c r="I16" s="4">
        <f t="shared" si="37"/>
        <v>920887.0900000002</v>
      </c>
      <c r="J16" s="29">
        <f t="shared" si="37"/>
        <v>46767.619999999995</v>
      </c>
      <c r="K16" s="35">
        <f t="shared" si="1"/>
        <v>0.86905993024682637</v>
      </c>
      <c r="L16" s="4">
        <f t="shared" ref="L16" si="38">L17+L25+L26+L27</f>
        <v>7328403.0500000007</v>
      </c>
      <c r="M16" s="35">
        <f t="shared" si="6"/>
        <v>0.99165704112200481</v>
      </c>
      <c r="N16" s="36">
        <f>L16-F16</f>
        <v>-61654.949999999255</v>
      </c>
    </row>
    <row r="17" spans="1:15" ht="19.5" customHeight="1" thickTop="1" x14ac:dyDescent="0.25">
      <c r="A17" s="1">
        <f t="shared" si="3"/>
        <v>1</v>
      </c>
      <c r="B17" s="78" t="s">
        <v>1</v>
      </c>
      <c r="C17" s="5" t="s">
        <v>22</v>
      </c>
      <c r="D17" s="6">
        <f t="shared" ref="D17:J17" si="39">SUM(D18:D24)</f>
        <v>8266000</v>
      </c>
      <c r="E17" s="6">
        <f t="shared" si="39"/>
        <v>7237406</v>
      </c>
      <c r="F17" s="6">
        <f t="shared" si="39"/>
        <v>7178494</v>
      </c>
      <c r="G17" s="6">
        <f t="shared" si="39"/>
        <v>7134732.5600000005</v>
      </c>
      <c r="H17" s="6">
        <f t="shared" si="39"/>
        <v>6213845.4700000007</v>
      </c>
      <c r="I17" s="6">
        <f t="shared" si="39"/>
        <v>920887.0900000002</v>
      </c>
      <c r="J17" s="23">
        <f t="shared" si="39"/>
        <v>43761.440000000002</v>
      </c>
      <c r="K17" s="35">
        <f t="shared" si="1"/>
        <v>0.86561965086270198</v>
      </c>
      <c r="L17" s="6">
        <f t="shared" ref="L17" si="40">SUM(L18:L24)</f>
        <v>7119845.2300000004</v>
      </c>
      <c r="M17" s="35">
        <f t="shared" si="6"/>
        <v>0.99182993396665098</v>
      </c>
      <c r="N17" s="36">
        <f t="shared" ref="N17:N27" si="41">L17-F17</f>
        <v>-58648.769999999553</v>
      </c>
    </row>
    <row r="18" spans="1:15" x14ac:dyDescent="0.25">
      <c r="A18" s="1">
        <f t="shared" si="3"/>
        <v>1</v>
      </c>
      <c r="B18" s="79"/>
      <c r="C18" s="11" t="s">
        <v>27</v>
      </c>
      <c r="D18" s="12">
        <v>3080000</v>
      </c>
      <c r="E18" s="12">
        <v>3305500</v>
      </c>
      <c r="F18" s="12">
        <v>3397500</v>
      </c>
      <c r="G18" s="12">
        <v>3397500</v>
      </c>
      <c r="H18" s="12">
        <v>2891209.88</v>
      </c>
      <c r="I18" s="12">
        <f>G18-H18</f>
        <v>506290.12000000011</v>
      </c>
      <c r="J18" s="24">
        <f>F18-G18</f>
        <v>0</v>
      </c>
      <c r="K18" s="35">
        <f t="shared" si="1"/>
        <v>0.85098156880058862</v>
      </c>
      <c r="L18" s="12">
        <v>3397500</v>
      </c>
      <c r="M18" s="35">
        <f t="shared" si="6"/>
        <v>1</v>
      </c>
      <c r="N18" s="36">
        <f t="shared" si="41"/>
        <v>0</v>
      </c>
    </row>
    <row r="19" spans="1:15" x14ac:dyDescent="0.25">
      <c r="A19" s="1">
        <f t="shared" si="3"/>
        <v>1</v>
      </c>
      <c r="B19" s="79"/>
      <c r="C19" s="13" t="s">
        <v>28</v>
      </c>
      <c r="D19" s="14">
        <v>4841000</v>
      </c>
      <c r="E19" s="14">
        <v>3831603</v>
      </c>
      <c r="F19" s="14">
        <v>3727291</v>
      </c>
      <c r="G19" s="14">
        <v>3695188</v>
      </c>
      <c r="H19" s="14">
        <v>3286300.67</v>
      </c>
      <c r="I19" s="14">
        <f t="shared" ref="I19:I27" si="42">G19-H19</f>
        <v>408887.33000000007</v>
      </c>
      <c r="J19" s="25">
        <f t="shared" ref="J19:J27" si="43">F19-G19</f>
        <v>32103</v>
      </c>
      <c r="K19" s="35">
        <f t="shared" si="1"/>
        <v>0.88168610124618652</v>
      </c>
      <c r="L19" s="14">
        <f>120000+33000+10000+230000+H19</f>
        <v>3679300.67</v>
      </c>
      <c r="M19" s="35">
        <f t="shared" si="6"/>
        <v>0.98712460873057672</v>
      </c>
      <c r="N19" s="36">
        <f t="shared" si="41"/>
        <v>-47990.330000000075</v>
      </c>
      <c r="O19" s="36">
        <v>35000</v>
      </c>
    </row>
    <row r="20" spans="1:15" x14ac:dyDescent="0.25">
      <c r="A20" s="1">
        <f t="shared" si="3"/>
        <v>0</v>
      </c>
      <c r="B20" s="79"/>
      <c r="C20" s="13" t="s">
        <v>29</v>
      </c>
      <c r="D20" s="14"/>
      <c r="E20" s="14"/>
      <c r="F20" s="14"/>
      <c r="G20" s="14"/>
      <c r="H20" s="14"/>
      <c r="I20" s="14">
        <f t="shared" si="42"/>
        <v>0</v>
      </c>
      <c r="J20" s="25">
        <f t="shared" si="43"/>
        <v>0</v>
      </c>
      <c r="K20" s="35" t="e">
        <f t="shared" si="1"/>
        <v>#DIV/0!</v>
      </c>
      <c r="L20" s="14"/>
      <c r="M20" s="35" t="e">
        <f t="shared" si="6"/>
        <v>#DIV/0!</v>
      </c>
      <c r="N20" s="36">
        <f t="shared" si="41"/>
        <v>0</v>
      </c>
    </row>
    <row r="21" spans="1:15" x14ac:dyDescent="0.25">
      <c r="A21" s="1">
        <f t="shared" si="3"/>
        <v>0</v>
      </c>
      <c r="B21" s="79"/>
      <c r="C21" s="13" t="s">
        <v>30</v>
      </c>
      <c r="D21" s="14"/>
      <c r="E21" s="14"/>
      <c r="F21" s="14"/>
      <c r="G21" s="14"/>
      <c r="H21" s="14"/>
      <c r="I21" s="14">
        <f t="shared" si="42"/>
        <v>0</v>
      </c>
      <c r="J21" s="25">
        <f t="shared" si="43"/>
        <v>0</v>
      </c>
      <c r="K21" s="35" t="e">
        <f t="shared" si="1"/>
        <v>#DIV/0!</v>
      </c>
      <c r="L21" s="14"/>
      <c r="M21" s="35" t="e">
        <f t="shared" si="6"/>
        <v>#DIV/0!</v>
      </c>
      <c r="N21" s="36">
        <f t="shared" si="41"/>
        <v>0</v>
      </c>
    </row>
    <row r="22" spans="1:15" x14ac:dyDescent="0.25">
      <c r="A22" s="1">
        <f t="shared" si="3"/>
        <v>1</v>
      </c>
      <c r="B22" s="79"/>
      <c r="C22" s="13" t="s">
        <v>31</v>
      </c>
      <c r="D22" s="14">
        <v>300000</v>
      </c>
      <c r="E22" s="14">
        <v>50000</v>
      </c>
      <c r="F22" s="14">
        <v>3400</v>
      </c>
      <c r="G22" s="14">
        <v>3370.2</v>
      </c>
      <c r="H22" s="14">
        <v>3370.2</v>
      </c>
      <c r="I22" s="14">
        <f t="shared" si="42"/>
        <v>0</v>
      </c>
      <c r="J22" s="25">
        <f t="shared" si="43"/>
        <v>29.800000000000182</v>
      </c>
      <c r="K22" s="35">
        <f t="shared" si="1"/>
        <v>0.99123529411764699</v>
      </c>
      <c r="L22" s="14">
        <f>H22</f>
        <v>3370.2</v>
      </c>
      <c r="M22" s="35">
        <f t="shared" si="6"/>
        <v>0.99123529411764699</v>
      </c>
      <c r="N22" s="36">
        <f t="shared" si="41"/>
        <v>-29.800000000000182</v>
      </c>
    </row>
    <row r="23" spans="1:15" x14ac:dyDescent="0.25">
      <c r="A23" s="1">
        <f t="shared" si="3"/>
        <v>1</v>
      </c>
      <c r="B23" s="79"/>
      <c r="C23" s="13" t="s">
        <v>32</v>
      </c>
      <c r="D23" s="14">
        <v>30000</v>
      </c>
      <c r="E23" s="14">
        <v>30000</v>
      </c>
      <c r="F23" s="14">
        <v>30000</v>
      </c>
      <c r="G23" s="14">
        <v>20000</v>
      </c>
      <c r="H23" s="14">
        <v>14290.36</v>
      </c>
      <c r="I23" s="14">
        <f t="shared" si="42"/>
        <v>5709.6399999999994</v>
      </c>
      <c r="J23" s="25">
        <f t="shared" si="43"/>
        <v>10000</v>
      </c>
      <c r="K23" s="35">
        <f t="shared" si="1"/>
        <v>0.47634533333333334</v>
      </c>
      <c r="L23" s="14">
        <v>20000</v>
      </c>
      <c r="M23" s="35">
        <f t="shared" si="6"/>
        <v>0.66666666666666663</v>
      </c>
      <c r="N23" s="36">
        <f t="shared" si="41"/>
        <v>-10000</v>
      </c>
    </row>
    <row r="24" spans="1:15" x14ac:dyDescent="0.25">
      <c r="A24" s="1">
        <f t="shared" si="3"/>
        <v>1</v>
      </c>
      <c r="B24" s="79"/>
      <c r="C24" s="15" t="s">
        <v>33</v>
      </c>
      <c r="D24" s="16">
        <v>15000</v>
      </c>
      <c r="E24" s="16">
        <v>20303</v>
      </c>
      <c r="F24" s="16">
        <v>20303</v>
      </c>
      <c r="G24" s="16">
        <v>18674.36</v>
      </c>
      <c r="H24" s="16">
        <v>18674.36</v>
      </c>
      <c r="I24" s="16">
        <f t="shared" si="42"/>
        <v>0</v>
      </c>
      <c r="J24" s="26">
        <f t="shared" si="43"/>
        <v>1628.6399999999994</v>
      </c>
      <c r="K24" s="35">
        <f t="shared" si="1"/>
        <v>0.91978328325863179</v>
      </c>
      <c r="L24" s="16">
        <f>H24+1000</f>
        <v>19674.36</v>
      </c>
      <c r="M24" s="35">
        <f t="shared" si="6"/>
        <v>0.96903708811505695</v>
      </c>
      <c r="N24" s="36">
        <f t="shared" si="41"/>
        <v>-628.63999999999942</v>
      </c>
    </row>
    <row r="25" spans="1:15" x14ac:dyDescent="0.25">
      <c r="A25" s="1">
        <f t="shared" si="3"/>
        <v>1</v>
      </c>
      <c r="B25" s="79"/>
      <c r="C25" s="7" t="s">
        <v>23</v>
      </c>
      <c r="D25" s="8">
        <v>100000</v>
      </c>
      <c r="E25" s="8">
        <v>211564</v>
      </c>
      <c r="F25" s="8">
        <v>211564</v>
      </c>
      <c r="G25" s="8">
        <v>208557.82</v>
      </c>
      <c r="H25" s="8">
        <v>208557.82</v>
      </c>
      <c r="I25" s="8">
        <f t="shared" si="42"/>
        <v>0</v>
      </c>
      <c r="J25" s="27">
        <f t="shared" si="43"/>
        <v>3006.179999999993</v>
      </c>
      <c r="K25" s="35">
        <f t="shared" si="1"/>
        <v>0.98579068272484927</v>
      </c>
      <c r="L25" s="8">
        <f>H25</f>
        <v>208557.82</v>
      </c>
      <c r="M25" s="35">
        <f t="shared" si="6"/>
        <v>0.98579068272484927</v>
      </c>
      <c r="N25" s="36">
        <f t="shared" si="41"/>
        <v>-3006.179999999993</v>
      </c>
    </row>
    <row r="26" spans="1:15" x14ac:dyDescent="0.25">
      <c r="A26" s="1">
        <f t="shared" si="3"/>
        <v>0</v>
      </c>
      <c r="B26" s="79"/>
      <c r="C26" s="7" t="s">
        <v>24</v>
      </c>
      <c r="D26" s="8"/>
      <c r="E26" s="8"/>
      <c r="F26" s="8"/>
      <c r="G26" s="8"/>
      <c r="H26" s="8"/>
      <c r="I26" s="8">
        <f t="shared" si="42"/>
        <v>0</v>
      </c>
      <c r="J26" s="27">
        <f t="shared" si="43"/>
        <v>0</v>
      </c>
      <c r="K26" s="35" t="e">
        <f t="shared" si="1"/>
        <v>#DIV/0!</v>
      </c>
      <c r="L26" s="8"/>
      <c r="M26" s="35" t="e">
        <f t="shared" si="6"/>
        <v>#DIV/0!</v>
      </c>
      <c r="N26" s="36">
        <f t="shared" si="41"/>
        <v>0</v>
      </c>
    </row>
    <row r="27" spans="1:15" ht="15.75" thickBot="1" x14ac:dyDescent="0.3">
      <c r="A27" s="1">
        <f t="shared" si="3"/>
        <v>0</v>
      </c>
      <c r="B27" s="80"/>
      <c r="C27" s="9" t="s">
        <v>25</v>
      </c>
      <c r="D27" s="10"/>
      <c r="E27" s="10"/>
      <c r="F27" s="10"/>
      <c r="G27" s="10"/>
      <c r="H27" s="10"/>
      <c r="I27" s="10">
        <f t="shared" si="42"/>
        <v>0</v>
      </c>
      <c r="J27" s="28">
        <f t="shared" si="43"/>
        <v>0</v>
      </c>
      <c r="K27" s="35" t="e">
        <f t="shared" si="1"/>
        <v>#DIV/0!</v>
      </c>
      <c r="L27" s="10"/>
      <c r="M27" s="35" t="e">
        <f t="shared" si="6"/>
        <v>#DIV/0!</v>
      </c>
      <c r="N27" s="36">
        <f t="shared" si="41"/>
        <v>0</v>
      </c>
    </row>
    <row r="28" spans="1:15" s="1" customFormat="1" ht="16.5" thickTop="1" thickBot="1" x14ac:dyDescent="0.3">
      <c r="A28" s="1">
        <f t="shared" si="3"/>
        <v>1</v>
      </c>
      <c r="B28" s="2" t="s">
        <v>3</v>
      </c>
      <c r="C28" s="3" t="s">
        <v>4</v>
      </c>
      <c r="D28" s="4">
        <f t="shared" ref="D28:J28" si="44">D29+D37+D38+D39</f>
        <v>18103000</v>
      </c>
      <c r="E28" s="4">
        <f t="shared" si="44"/>
        <v>18754457</v>
      </c>
      <c r="F28" s="4">
        <f t="shared" si="44"/>
        <v>18747819</v>
      </c>
      <c r="G28" s="4">
        <f t="shared" si="44"/>
        <v>18606635.449999996</v>
      </c>
      <c r="H28" s="4">
        <f t="shared" si="44"/>
        <v>17018032.32</v>
      </c>
      <c r="I28" s="4">
        <f t="shared" si="44"/>
        <v>1588603.1300000006</v>
      </c>
      <c r="J28" s="29">
        <f t="shared" si="44"/>
        <v>141183.54999999993</v>
      </c>
      <c r="K28" s="35">
        <f t="shared" si="1"/>
        <v>0.90773397801632283</v>
      </c>
      <c r="L28" s="4">
        <f t="shared" ref="L28" si="45">L29+L37+L38+L39</f>
        <v>18417483.420909088</v>
      </c>
      <c r="M28" s="35">
        <f t="shared" si="6"/>
        <v>0.98238005289623764</v>
      </c>
      <c r="O28" s="36">
        <f>F28-L28</f>
        <v>330335.5790909119</v>
      </c>
    </row>
    <row r="29" spans="1:15" ht="15.75" thickTop="1" x14ac:dyDescent="0.25">
      <c r="A29" s="1">
        <f t="shared" si="3"/>
        <v>1</v>
      </c>
      <c r="B29" s="78" t="s">
        <v>1</v>
      </c>
      <c r="C29" s="5" t="s">
        <v>22</v>
      </c>
      <c r="D29" s="6">
        <f t="shared" ref="D29:J29" si="46">SUM(D30:D36)</f>
        <v>18103000</v>
      </c>
      <c r="E29" s="6">
        <f t="shared" si="46"/>
        <v>18754457</v>
      </c>
      <c r="F29" s="6">
        <f t="shared" si="46"/>
        <v>18747819</v>
      </c>
      <c r="G29" s="6">
        <f t="shared" si="46"/>
        <v>18606635.449999996</v>
      </c>
      <c r="H29" s="6">
        <f t="shared" si="46"/>
        <v>17018032.32</v>
      </c>
      <c r="I29" s="6">
        <f t="shared" si="46"/>
        <v>1588603.1300000006</v>
      </c>
      <c r="J29" s="23">
        <f t="shared" si="46"/>
        <v>141183.54999999993</v>
      </c>
      <c r="K29" s="35">
        <f t="shared" si="1"/>
        <v>0.90773397801632283</v>
      </c>
      <c r="L29" s="6">
        <f t="shared" ref="L29" si="47">SUM(L30:L36)</f>
        <v>18417483.420909088</v>
      </c>
      <c r="M29" s="35">
        <f t="shared" si="6"/>
        <v>0.98238005289623764</v>
      </c>
    </row>
    <row r="30" spans="1:15" x14ac:dyDescent="0.25">
      <c r="A30" s="1">
        <f t="shared" si="3"/>
        <v>0</v>
      </c>
      <c r="B30" s="79"/>
      <c r="C30" s="11" t="s">
        <v>27</v>
      </c>
      <c r="D30" s="12">
        <f t="shared" ref="D30:J30" si="48">D42+D54+D66+D78+D90+D102+D114+D126+D138+D150+D162</f>
        <v>0</v>
      </c>
      <c r="E30" s="12">
        <f t="shared" si="48"/>
        <v>0</v>
      </c>
      <c r="F30" s="12">
        <f t="shared" si="48"/>
        <v>0</v>
      </c>
      <c r="G30" s="12">
        <f t="shared" si="48"/>
        <v>0</v>
      </c>
      <c r="H30" s="12">
        <f t="shared" si="48"/>
        <v>0</v>
      </c>
      <c r="I30" s="12">
        <f t="shared" si="48"/>
        <v>0</v>
      </c>
      <c r="J30" s="24">
        <f t="shared" si="48"/>
        <v>0</v>
      </c>
      <c r="K30" s="35" t="e">
        <f t="shared" si="1"/>
        <v>#DIV/0!</v>
      </c>
      <c r="L30" s="12">
        <f t="shared" ref="L30" si="49">L42+L54+L66+L78+L90+L102+L114+L126+L138+L150+L162</f>
        <v>0</v>
      </c>
      <c r="M30" s="35" t="e">
        <f t="shared" si="6"/>
        <v>#DIV/0!</v>
      </c>
    </row>
    <row r="31" spans="1:15" x14ac:dyDescent="0.25">
      <c r="A31" s="1">
        <f t="shared" si="3"/>
        <v>1</v>
      </c>
      <c r="B31" s="79"/>
      <c r="C31" s="13" t="s">
        <v>28</v>
      </c>
      <c r="D31" s="14">
        <f t="shared" ref="D31:E39" si="50">D43+D55+D67+D79+D91+D103+D115+D127+D139+D151+D163</f>
        <v>14333000</v>
      </c>
      <c r="E31" s="14">
        <f t="shared" si="50"/>
        <v>18018334</v>
      </c>
      <c r="F31" s="14">
        <f t="shared" ref="F31:G31" si="51">F43+F55+F67+F79+F91+F103+F115+F127+F139+F151+F163</f>
        <v>18086524</v>
      </c>
      <c r="G31" s="14">
        <f t="shared" si="51"/>
        <v>17946847.049999997</v>
      </c>
      <c r="H31" s="14">
        <f t="shared" ref="H31:J31" si="52">H43+H55+H67+H79+H91+H103+H115+H127+H139+H151+H163</f>
        <v>16556690.17</v>
      </c>
      <c r="I31" s="14">
        <f t="shared" si="52"/>
        <v>1390156.8800000006</v>
      </c>
      <c r="J31" s="25">
        <f t="shared" si="52"/>
        <v>139676.94999999995</v>
      </c>
      <c r="K31" s="35">
        <f t="shared" si="1"/>
        <v>0.91541581842923492</v>
      </c>
      <c r="L31" s="14">
        <f t="shared" ref="L31" si="53">L43+L55+L67+L79+L91+L103+L115+L127+L139+L151+L163</f>
        <v>17827447.969999999</v>
      </c>
      <c r="M31" s="35">
        <f t="shared" si="6"/>
        <v>0.98567574233722299</v>
      </c>
    </row>
    <row r="32" spans="1:15" x14ac:dyDescent="0.25">
      <c r="A32" s="1">
        <f t="shared" si="3"/>
        <v>0</v>
      </c>
      <c r="B32" s="79"/>
      <c r="C32" s="13" t="s">
        <v>29</v>
      </c>
      <c r="D32" s="14">
        <f t="shared" si="50"/>
        <v>0</v>
      </c>
      <c r="E32" s="14">
        <f t="shared" si="50"/>
        <v>0</v>
      </c>
      <c r="F32" s="14">
        <f t="shared" ref="F32:G32" si="54">F44+F56+F68+F80+F92+F104+F116+F128+F140+F152+F164</f>
        <v>0</v>
      </c>
      <c r="G32" s="14">
        <f t="shared" si="54"/>
        <v>0</v>
      </c>
      <c r="H32" s="14">
        <f t="shared" ref="H32:J32" si="55">H44+H56+H68+H80+H92+H104+H116+H128+H140+H152+H164</f>
        <v>0</v>
      </c>
      <c r="I32" s="14">
        <f t="shared" si="55"/>
        <v>0</v>
      </c>
      <c r="J32" s="25">
        <f t="shared" si="55"/>
        <v>0</v>
      </c>
      <c r="K32" s="35" t="e">
        <f t="shared" si="1"/>
        <v>#DIV/0!</v>
      </c>
      <c r="L32" s="14">
        <f t="shared" ref="L32" si="56">L44+L56+L68+L80+L92+L104+L116+L128+L140+L152+L164</f>
        <v>0</v>
      </c>
      <c r="M32" s="35" t="e">
        <f t="shared" si="6"/>
        <v>#DIV/0!</v>
      </c>
    </row>
    <row r="33" spans="1:13" x14ac:dyDescent="0.25">
      <c r="A33" s="1">
        <f t="shared" si="3"/>
        <v>0</v>
      </c>
      <c r="B33" s="79"/>
      <c r="C33" s="13" t="s">
        <v>30</v>
      </c>
      <c r="D33" s="14">
        <f t="shared" si="50"/>
        <v>0</v>
      </c>
      <c r="E33" s="14">
        <f t="shared" si="50"/>
        <v>0</v>
      </c>
      <c r="F33" s="14">
        <f t="shared" ref="F33:G33" si="57">F45+F57+F69+F81+F93+F105+F117+F129+F141+F153+F165</f>
        <v>0</v>
      </c>
      <c r="G33" s="14">
        <f t="shared" si="57"/>
        <v>0</v>
      </c>
      <c r="H33" s="14">
        <f t="shared" ref="H33:J33" si="58">H45+H57+H69+H81+H93+H105+H117+H129+H141+H153+H165</f>
        <v>0</v>
      </c>
      <c r="I33" s="14">
        <f t="shared" si="58"/>
        <v>0</v>
      </c>
      <c r="J33" s="25">
        <f t="shared" si="58"/>
        <v>0</v>
      </c>
      <c r="K33" s="35" t="e">
        <f t="shared" si="1"/>
        <v>#DIV/0!</v>
      </c>
      <c r="L33" s="14">
        <f t="shared" ref="L33" si="59">L45+L57+L69+L81+L93+L105+L117+L129+L141+L153+L165</f>
        <v>0</v>
      </c>
      <c r="M33" s="35" t="e">
        <f t="shared" si="6"/>
        <v>#DIV/0!</v>
      </c>
    </row>
    <row r="34" spans="1:13" x14ac:dyDescent="0.25">
      <c r="A34" s="1">
        <f t="shared" si="3"/>
        <v>0</v>
      </c>
      <c r="B34" s="79"/>
      <c r="C34" s="13" t="s">
        <v>31</v>
      </c>
      <c r="D34" s="14">
        <f t="shared" si="50"/>
        <v>0</v>
      </c>
      <c r="E34" s="14">
        <f t="shared" si="50"/>
        <v>0</v>
      </c>
      <c r="F34" s="14">
        <f t="shared" ref="F34:G34" si="60">F46+F58+F70+F82+F94+F106+F118+F130+F142+F154+F166</f>
        <v>0</v>
      </c>
      <c r="G34" s="14">
        <f t="shared" si="60"/>
        <v>0</v>
      </c>
      <c r="H34" s="14">
        <f t="shared" ref="H34:J34" si="61">H46+H58+H70+H82+H94+H106+H118+H130+H142+H154+H166</f>
        <v>0</v>
      </c>
      <c r="I34" s="14">
        <f t="shared" si="61"/>
        <v>0</v>
      </c>
      <c r="J34" s="25">
        <f t="shared" si="61"/>
        <v>0</v>
      </c>
      <c r="K34" s="35" t="e">
        <f t="shared" si="1"/>
        <v>#DIV/0!</v>
      </c>
      <c r="L34" s="14">
        <f t="shared" ref="L34" si="62">L46+L58+L70+L82+L94+L106+L118+L130+L142+L154+L166</f>
        <v>0</v>
      </c>
      <c r="M34" s="35" t="e">
        <f t="shared" si="6"/>
        <v>#DIV/0!</v>
      </c>
    </row>
    <row r="35" spans="1:13" x14ac:dyDescent="0.25">
      <c r="A35" s="1">
        <f t="shared" si="3"/>
        <v>1</v>
      </c>
      <c r="B35" s="79"/>
      <c r="C35" s="13" t="s">
        <v>32</v>
      </c>
      <c r="D35" s="14">
        <f t="shared" si="50"/>
        <v>3770000</v>
      </c>
      <c r="E35" s="14">
        <f t="shared" si="50"/>
        <v>736123</v>
      </c>
      <c r="F35" s="14">
        <f t="shared" ref="F35:G35" si="63">F47+F59+F71+F83+F95+F107+F119+F131+F143+F155+F167</f>
        <v>661295</v>
      </c>
      <c r="G35" s="14">
        <f t="shared" si="63"/>
        <v>659788.4</v>
      </c>
      <c r="H35" s="14">
        <f t="shared" ref="H35:J35" si="64">H47+H59+H71+H83+H95+H107+H119+H131+H143+H155+H167</f>
        <v>461342.15</v>
      </c>
      <c r="I35" s="14">
        <f t="shared" si="64"/>
        <v>198446.25</v>
      </c>
      <c r="J35" s="25">
        <f t="shared" si="64"/>
        <v>1506.5999999999767</v>
      </c>
      <c r="K35" s="35">
        <f t="shared" si="1"/>
        <v>0.69763441429316719</v>
      </c>
      <c r="L35" s="14">
        <f t="shared" ref="L35" si="65">L47+L59+L71+L83+L95+L107+L119+L131+L143+L155+L167</f>
        <v>590035.45090909093</v>
      </c>
      <c r="M35" s="35">
        <f t="shared" si="6"/>
        <v>0.89224241966004725</v>
      </c>
    </row>
    <row r="36" spans="1:13" x14ac:dyDescent="0.25">
      <c r="A36" s="1">
        <f t="shared" si="3"/>
        <v>0</v>
      </c>
      <c r="B36" s="79"/>
      <c r="C36" s="15" t="s">
        <v>33</v>
      </c>
      <c r="D36" s="16">
        <f t="shared" si="50"/>
        <v>0</v>
      </c>
      <c r="E36" s="16">
        <f t="shared" si="50"/>
        <v>0</v>
      </c>
      <c r="F36" s="16">
        <f t="shared" ref="F36:G36" si="66">F48+F60+F72+F84+F96+F108+F120+F132+F144+F156+F168</f>
        <v>0</v>
      </c>
      <c r="G36" s="16">
        <f t="shared" si="66"/>
        <v>0</v>
      </c>
      <c r="H36" s="16">
        <f t="shared" ref="H36:J36" si="67">H48+H60+H72+H84+H96+H108+H120+H132+H144+H156+H168</f>
        <v>0</v>
      </c>
      <c r="I36" s="16">
        <f t="shared" si="67"/>
        <v>0</v>
      </c>
      <c r="J36" s="26">
        <f t="shared" si="67"/>
        <v>0</v>
      </c>
      <c r="K36" s="35" t="e">
        <f t="shared" si="1"/>
        <v>#DIV/0!</v>
      </c>
      <c r="L36" s="16">
        <f t="shared" ref="L36" si="68">L48+L60+L72+L84+L96+L108+L120+L132+L144+L156+L168</f>
        <v>0</v>
      </c>
      <c r="M36" s="35" t="e">
        <f t="shared" si="6"/>
        <v>#DIV/0!</v>
      </c>
    </row>
    <row r="37" spans="1:13" x14ac:dyDescent="0.25">
      <c r="A37" s="1">
        <f t="shared" si="3"/>
        <v>0</v>
      </c>
      <c r="B37" s="79"/>
      <c r="C37" s="7" t="s">
        <v>23</v>
      </c>
      <c r="D37" s="8">
        <f t="shared" si="50"/>
        <v>0</v>
      </c>
      <c r="E37" s="8">
        <f t="shared" si="50"/>
        <v>0</v>
      </c>
      <c r="F37" s="8">
        <f t="shared" ref="F37:G37" si="69">F49+F61+F73+F85+F97+F109+F121+F133+F145+F157+F169</f>
        <v>0</v>
      </c>
      <c r="G37" s="8">
        <f t="shared" si="69"/>
        <v>0</v>
      </c>
      <c r="H37" s="8">
        <f t="shared" ref="H37:J37" si="70">H49+H61+H73+H85+H97+H109+H121+H133+H145+H157+H169</f>
        <v>0</v>
      </c>
      <c r="I37" s="8">
        <f t="shared" si="70"/>
        <v>0</v>
      </c>
      <c r="J37" s="27">
        <f t="shared" si="70"/>
        <v>0</v>
      </c>
      <c r="K37" s="35" t="e">
        <f t="shared" si="1"/>
        <v>#DIV/0!</v>
      </c>
      <c r="L37" s="8">
        <f t="shared" ref="L37" si="71">L49+L61+L73+L85+L97+L109+L121+L133+L145+L157+L169</f>
        <v>0</v>
      </c>
      <c r="M37" s="35" t="e">
        <f t="shared" si="6"/>
        <v>#DIV/0!</v>
      </c>
    </row>
    <row r="38" spans="1:13" x14ac:dyDescent="0.25">
      <c r="A38" s="1">
        <f t="shared" si="3"/>
        <v>0</v>
      </c>
      <c r="B38" s="79"/>
      <c r="C38" s="7" t="s">
        <v>24</v>
      </c>
      <c r="D38" s="8">
        <f t="shared" si="50"/>
        <v>0</v>
      </c>
      <c r="E38" s="8">
        <f t="shared" si="50"/>
        <v>0</v>
      </c>
      <c r="F38" s="8">
        <f t="shared" ref="F38:G38" si="72">F50+F62+F74+F86+F98+F110+F122+F134+F146+F158+F170</f>
        <v>0</v>
      </c>
      <c r="G38" s="8">
        <f t="shared" si="72"/>
        <v>0</v>
      </c>
      <c r="H38" s="8">
        <f t="shared" ref="H38:J38" si="73">H50+H62+H74+H86+H98+H110+H122+H134+H146+H158+H170</f>
        <v>0</v>
      </c>
      <c r="I38" s="8">
        <f t="shared" si="73"/>
        <v>0</v>
      </c>
      <c r="J38" s="27">
        <f t="shared" si="73"/>
        <v>0</v>
      </c>
      <c r="K38" s="35" t="e">
        <f t="shared" si="1"/>
        <v>#DIV/0!</v>
      </c>
      <c r="L38" s="8">
        <f t="shared" ref="L38" si="74">L50+L62+L74+L86+L98+L110+L122+L134+L146+L158+L170</f>
        <v>0</v>
      </c>
      <c r="M38" s="35" t="e">
        <f t="shared" si="6"/>
        <v>#DIV/0!</v>
      </c>
    </row>
    <row r="39" spans="1:13" ht="15.75" thickBot="1" x14ac:dyDescent="0.3">
      <c r="A39" s="1">
        <f t="shared" si="3"/>
        <v>0</v>
      </c>
      <c r="B39" s="80"/>
      <c r="C39" s="9" t="s">
        <v>25</v>
      </c>
      <c r="D39" s="10">
        <f t="shared" si="50"/>
        <v>0</v>
      </c>
      <c r="E39" s="10">
        <f t="shared" si="50"/>
        <v>0</v>
      </c>
      <c r="F39" s="10">
        <f t="shared" ref="F39:G39" si="75">F51+F63+F75+F87+F99+F111+F123+F135+F147+F159+F171</f>
        <v>0</v>
      </c>
      <c r="G39" s="10">
        <f t="shared" si="75"/>
        <v>0</v>
      </c>
      <c r="H39" s="10">
        <f t="shared" ref="H39:J39" si="76">H51+H63+H75+H87+H99+H111+H123+H135+H147+H159+H171</f>
        <v>0</v>
      </c>
      <c r="I39" s="10">
        <f t="shared" si="76"/>
        <v>0</v>
      </c>
      <c r="J39" s="28">
        <f t="shared" si="76"/>
        <v>0</v>
      </c>
      <c r="K39" s="35" t="e">
        <f t="shared" si="1"/>
        <v>#DIV/0!</v>
      </c>
      <c r="L39" s="10">
        <f t="shared" ref="L39" si="77">L51+L63+L75+L87+L99+L111+L123+L135+L147+L159+L171</f>
        <v>0</v>
      </c>
      <c r="M39" s="35" t="e">
        <f t="shared" si="6"/>
        <v>#DIV/0!</v>
      </c>
    </row>
    <row r="40" spans="1:13" ht="31.5" thickTop="1" thickBot="1" x14ac:dyDescent="0.3">
      <c r="A40" s="1">
        <f t="shared" si="3"/>
        <v>1</v>
      </c>
      <c r="B40" s="2" t="s">
        <v>5</v>
      </c>
      <c r="C40" s="3" t="s">
        <v>6</v>
      </c>
      <c r="D40" s="4">
        <f t="shared" ref="D40:J40" si="78">D41+D49+D50+D51</f>
        <v>2000000</v>
      </c>
      <c r="E40" s="4">
        <f t="shared" si="78"/>
        <v>1730000</v>
      </c>
      <c r="F40" s="4">
        <f t="shared" si="78"/>
        <v>1656000</v>
      </c>
      <c r="G40" s="4">
        <f t="shared" si="78"/>
        <v>1655577</v>
      </c>
      <c r="H40" s="4">
        <f t="shared" si="78"/>
        <v>1446888.2</v>
      </c>
      <c r="I40" s="4">
        <f t="shared" si="78"/>
        <v>208688.80000000005</v>
      </c>
      <c r="J40" s="29">
        <f t="shared" si="78"/>
        <v>423</v>
      </c>
      <c r="K40" s="35">
        <f t="shared" si="1"/>
        <v>0.87372475845410624</v>
      </c>
      <c r="L40" s="4">
        <f t="shared" ref="L40" si="79">L41+L49+L50+L51</f>
        <v>1593888.2</v>
      </c>
      <c r="M40" s="35">
        <f t="shared" si="6"/>
        <v>0.96249287439613529</v>
      </c>
    </row>
    <row r="41" spans="1:13" s="1" customFormat="1" ht="15.75" thickTop="1" x14ac:dyDescent="0.25">
      <c r="A41" s="1">
        <f t="shared" si="3"/>
        <v>1</v>
      </c>
      <c r="B41" s="78" t="s">
        <v>1</v>
      </c>
      <c r="C41" s="5" t="s">
        <v>22</v>
      </c>
      <c r="D41" s="6">
        <f t="shared" ref="D41:J41" si="80">SUM(D42:D48)</f>
        <v>2000000</v>
      </c>
      <c r="E41" s="6">
        <f t="shared" si="80"/>
        <v>1730000</v>
      </c>
      <c r="F41" s="6">
        <f t="shared" si="80"/>
        <v>1656000</v>
      </c>
      <c r="G41" s="6">
        <f t="shared" si="80"/>
        <v>1655577</v>
      </c>
      <c r="H41" s="6">
        <f t="shared" si="80"/>
        <v>1446888.2</v>
      </c>
      <c r="I41" s="6">
        <f t="shared" si="80"/>
        <v>208688.80000000005</v>
      </c>
      <c r="J41" s="23">
        <f t="shared" si="80"/>
        <v>423</v>
      </c>
      <c r="K41" s="35">
        <f t="shared" si="1"/>
        <v>0.87372475845410624</v>
      </c>
      <c r="L41" s="6">
        <f t="shared" ref="L41" si="81">SUM(L42:L48)</f>
        <v>1593888.2</v>
      </c>
      <c r="M41" s="35">
        <f t="shared" si="6"/>
        <v>0.96249287439613529</v>
      </c>
    </row>
    <row r="42" spans="1:13" s="1" customFormat="1" x14ac:dyDescent="0.25">
      <c r="A42" s="1">
        <f t="shared" si="3"/>
        <v>0</v>
      </c>
      <c r="B42" s="79"/>
      <c r="C42" s="11" t="s">
        <v>27</v>
      </c>
      <c r="D42" s="12"/>
      <c r="E42" s="12"/>
      <c r="F42" s="12"/>
      <c r="G42" s="12"/>
      <c r="H42" s="12"/>
      <c r="I42" s="12">
        <f t="shared" ref="I42:I51" si="82">G42-H42</f>
        <v>0</v>
      </c>
      <c r="J42" s="24">
        <f t="shared" ref="J42:J51" si="83">F42-G42</f>
        <v>0</v>
      </c>
      <c r="K42" s="35" t="e">
        <f t="shared" si="1"/>
        <v>#DIV/0!</v>
      </c>
      <c r="L42" s="12"/>
      <c r="M42" s="35" t="e">
        <f t="shared" si="6"/>
        <v>#DIV/0!</v>
      </c>
    </row>
    <row r="43" spans="1:13" s="1" customFormat="1" x14ac:dyDescent="0.25">
      <c r="A43" s="1">
        <f t="shared" si="3"/>
        <v>1</v>
      </c>
      <c r="B43" s="79"/>
      <c r="C43" s="13" t="s">
        <v>28</v>
      </c>
      <c r="D43" s="14">
        <v>2000000</v>
      </c>
      <c r="E43" s="14">
        <v>1730000</v>
      </c>
      <c r="F43" s="14">
        <v>1656000</v>
      </c>
      <c r="G43" s="14">
        <v>1655577</v>
      </c>
      <c r="H43" s="14">
        <v>1446888.2</v>
      </c>
      <c r="I43" s="14">
        <f>G43-H43</f>
        <v>208688.80000000005</v>
      </c>
      <c r="J43" s="25">
        <f>F43-G43</f>
        <v>423</v>
      </c>
      <c r="K43" s="35">
        <f t="shared" si="1"/>
        <v>0.87372475845410624</v>
      </c>
      <c r="L43" s="14">
        <f>H43+147000</f>
        <v>1593888.2</v>
      </c>
      <c r="M43" s="35">
        <f t="shared" si="6"/>
        <v>0.96249287439613529</v>
      </c>
    </row>
    <row r="44" spans="1:13" s="1" customFormat="1" x14ac:dyDescent="0.25">
      <c r="A44" s="1">
        <f t="shared" si="3"/>
        <v>0</v>
      </c>
      <c r="B44" s="79"/>
      <c r="C44" s="13" t="s">
        <v>29</v>
      </c>
      <c r="D44" s="14"/>
      <c r="E44" s="14"/>
      <c r="F44" s="14"/>
      <c r="G44" s="14"/>
      <c r="H44" s="14"/>
      <c r="I44" s="14">
        <f t="shared" si="82"/>
        <v>0</v>
      </c>
      <c r="J44" s="25">
        <f t="shared" si="83"/>
        <v>0</v>
      </c>
      <c r="K44" s="35" t="e">
        <f t="shared" si="1"/>
        <v>#DIV/0!</v>
      </c>
      <c r="L44" s="14"/>
      <c r="M44" s="35" t="e">
        <f t="shared" si="6"/>
        <v>#DIV/0!</v>
      </c>
    </row>
    <row r="45" spans="1:13" s="1" customFormat="1" x14ac:dyDescent="0.25">
      <c r="A45" s="1">
        <f t="shared" si="3"/>
        <v>0</v>
      </c>
      <c r="B45" s="79"/>
      <c r="C45" s="13" t="s">
        <v>30</v>
      </c>
      <c r="D45" s="14"/>
      <c r="E45" s="14"/>
      <c r="F45" s="14"/>
      <c r="G45" s="14"/>
      <c r="H45" s="14"/>
      <c r="I45" s="14">
        <f t="shared" si="82"/>
        <v>0</v>
      </c>
      <c r="J45" s="25">
        <f t="shared" si="83"/>
        <v>0</v>
      </c>
      <c r="K45" s="35" t="e">
        <f t="shared" si="1"/>
        <v>#DIV/0!</v>
      </c>
      <c r="L45" s="14"/>
      <c r="M45" s="35" t="e">
        <f t="shared" si="6"/>
        <v>#DIV/0!</v>
      </c>
    </row>
    <row r="46" spans="1:13" s="1" customFormat="1" x14ac:dyDescent="0.25">
      <c r="A46" s="1">
        <f t="shared" si="3"/>
        <v>0</v>
      </c>
      <c r="B46" s="79"/>
      <c r="C46" s="13" t="s">
        <v>31</v>
      </c>
      <c r="D46" s="14"/>
      <c r="E46" s="14"/>
      <c r="F46" s="14"/>
      <c r="G46" s="14"/>
      <c r="H46" s="14"/>
      <c r="I46" s="14">
        <f t="shared" si="82"/>
        <v>0</v>
      </c>
      <c r="J46" s="25">
        <f t="shared" si="83"/>
        <v>0</v>
      </c>
      <c r="K46" s="35" t="e">
        <f t="shared" si="1"/>
        <v>#DIV/0!</v>
      </c>
      <c r="L46" s="14"/>
      <c r="M46" s="35" t="e">
        <f t="shared" si="6"/>
        <v>#DIV/0!</v>
      </c>
    </row>
    <row r="47" spans="1:13" s="1" customFormat="1" x14ac:dyDescent="0.25">
      <c r="A47" s="1">
        <f t="shared" si="3"/>
        <v>0</v>
      </c>
      <c r="B47" s="79"/>
      <c r="C47" s="13" t="s">
        <v>32</v>
      </c>
      <c r="D47" s="14"/>
      <c r="E47" s="14"/>
      <c r="F47" s="14"/>
      <c r="G47" s="14"/>
      <c r="H47" s="14"/>
      <c r="I47" s="14">
        <f t="shared" si="82"/>
        <v>0</v>
      </c>
      <c r="J47" s="25">
        <f t="shared" si="83"/>
        <v>0</v>
      </c>
      <c r="K47" s="35" t="e">
        <f t="shared" si="1"/>
        <v>#DIV/0!</v>
      </c>
      <c r="L47" s="14"/>
      <c r="M47" s="35" t="e">
        <f t="shared" si="6"/>
        <v>#DIV/0!</v>
      </c>
    </row>
    <row r="48" spans="1:13" s="1" customFormat="1" x14ac:dyDescent="0.25">
      <c r="A48" s="1">
        <f t="shared" si="3"/>
        <v>0</v>
      </c>
      <c r="B48" s="79"/>
      <c r="C48" s="15" t="s">
        <v>33</v>
      </c>
      <c r="D48" s="16"/>
      <c r="E48" s="16"/>
      <c r="F48" s="16"/>
      <c r="G48" s="16"/>
      <c r="H48" s="16"/>
      <c r="I48" s="16">
        <f t="shared" si="82"/>
        <v>0</v>
      </c>
      <c r="J48" s="26">
        <f t="shared" si="83"/>
        <v>0</v>
      </c>
      <c r="K48" s="35" t="e">
        <f t="shared" si="1"/>
        <v>#DIV/0!</v>
      </c>
      <c r="L48" s="16"/>
      <c r="M48" s="35" t="e">
        <f t="shared" si="6"/>
        <v>#DIV/0!</v>
      </c>
    </row>
    <row r="49" spans="1:15" s="1" customFormat="1" x14ac:dyDescent="0.25">
      <c r="A49" s="1">
        <f t="shared" si="3"/>
        <v>0</v>
      </c>
      <c r="B49" s="79"/>
      <c r="C49" s="7" t="s">
        <v>23</v>
      </c>
      <c r="D49" s="8"/>
      <c r="E49" s="8"/>
      <c r="F49" s="8"/>
      <c r="G49" s="8"/>
      <c r="H49" s="8"/>
      <c r="I49" s="8">
        <f t="shared" si="82"/>
        <v>0</v>
      </c>
      <c r="J49" s="27">
        <f t="shared" si="83"/>
        <v>0</v>
      </c>
      <c r="K49" s="35" t="e">
        <f t="shared" si="1"/>
        <v>#DIV/0!</v>
      </c>
      <c r="L49" s="8"/>
      <c r="M49" s="35" t="e">
        <f t="shared" si="6"/>
        <v>#DIV/0!</v>
      </c>
    </row>
    <row r="50" spans="1:15" s="1" customFormat="1" x14ac:dyDescent="0.25">
      <c r="A50" s="1">
        <f t="shared" si="3"/>
        <v>0</v>
      </c>
      <c r="B50" s="79"/>
      <c r="C50" s="7" t="s">
        <v>24</v>
      </c>
      <c r="D50" s="8"/>
      <c r="E50" s="8"/>
      <c r="F50" s="8"/>
      <c r="G50" s="8"/>
      <c r="H50" s="8"/>
      <c r="I50" s="8">
        <f t="shared" si="82"/>
        <v>0</v>
      </c>
      <c r="J50" s="27">
        <f t="shared" si="83"/>
        <v>0</v>
      </c>
      <c r="K50" s="35" t="e">
        <f t="shared" si="1"/>
        <v>#DIV/0!</v>
      </c>
      <c r="L50" s="8"/>
      <c r="M50" s="35" t="e">
        <f t="shared" si="6"/>
        <v>#DIV/0!</v>
      </c>
    </row>
    <row r="51" spans="1:15" s="1" customFormat="1" ht="15.75" thickBot="1" x14ac:dyDescent="0.3">
      <c r="A51" s="1">
        <f t="shared" si="3"/>
        <v>0</v>
      </c>
      <c r="B51" s="80"/>
      <c r="C51" s="9" t="s">
        <v>25</v>
      </c>
      <c r="D51" s="10"/>
      <c r="E51" s="10"/>
      <c r="F51" s="10"/>
      <c r="G51" s="10"/>
      <c r="H51" s="10"/>
      <c r="I51" s="10">
        <f t="shared" si="82"/>
        <v>0</v>
      </c>
      <c r="J51" s="28">
        <f t="shared" si="83"/>
        <v>0</v>
      </c>
      <c r="K51" s="35" t="e">
        <f t="shared" si="1"/>
        <v>#DIV/0!</v>
      </c>
      <c r="L51" s="10"/>
      <c r="M51" s="35" t="e">
        <f t="shared" si="6"/>
        <v>#DIV/0!</v>
      </c>
    </row>
    <row r="52" spans="1:15" ht="27" customHeight="1" thickTop="1" thickBot="1" x14ac:dyDescent="0.3">
      <c r="A52" s="1">
        <f t="shared" si="3"/>
        <v>1</v>
      </c>
      <c r="B52" s="2" t="s">
        <v>7</v>
      </c>
      <c r="C52" s="3" t="s">
        <v>8</v>
      </c>
      <c r="D52" s="4">
        <f t="shared" ref="D52:J52" si="84">D53+D61+D62+D63</f>
        <v>8340000</v>
      </c>
      <c r="E52" s="4">
        <f t="shared" si="84"/>
        <v>10383662</v>
      </c>
      <c r="F52" s="4">
        <f t="shared" si="84"/>
        <v>11031562</v>
      </c>
      <c r="G52" s="4">
        <f t="shared" si="84"/>
        <v>11031562</v>
      </c>
      <c r="H52" s="4">
        <f t="shared" si="84"/>
        <v>10210400.689999999</v>
      </c>
      <c r="I52" s="4">
        <f t="shared" si="84"/>
        <v>821161.31000000052</v>
      </c>
      <c r="J52" s="29">
        <f t="shared" si="84"/>
        <v>0</v>
      </c>
      <c r="K52" s="35">
        <f t="shared" si="1"/>
        <v>0.92556255315430391</v>
      </c>
      <c r="L52" s="4">
        <f t="shared" ref="L52" si="85">L53+L61+L62+L63</f>
        <v>10958647.189999999</v>
      </c>
      <c r="M52" s="35">
        <f t="shared" si="6"/>
        <v>0.99339034580959606</v>
      </c>
      <c r="O52" s="40">
        <f>F52-F59</f>
        <v>11001562</v>
      </c>
    </row>
    <row r="53" spans="1:15" s="1" customFormat="1" ht="15.75" thickTop="1" x14ac:dyDescent="0.25">
      <c r="A53" s="1">
        <f t="shared" si="3"/>
        <v>1</v>
      </c>
      <c r="B53" s="78" t="s">
        <v>1</v>
      </c>
      <c r="C53" s="5" t="s">
        <v>22</v>
      </c>
      <c r="D53" s="6">
        <f t="shared" ref="D53:J53" si="86">SUM(D54:D60)</f>
        <v>8340000</v>
      </c>
      <c r="E53" s="6">
        <f t="shared" si="86"/>
        <v>10383662</v>
      </c>
      <c r="F53" s="6">
        <f t="shared" si="86"/>
        <v>11031562</v>
      </c>
      <c r="G53" s="6">
        <f t="shared" si="86"/>
        <v>11031562</v>
      </c>
      <c r="H53" s="6">
        <f t="shared" si="86"/>
        <v>10210400.689999999</v>
      </c>
      <c r="I53" s="6">
        <f t="shared" si="86"/>
        <v>821161.31000000052</v>
      </c>
      <c r="J53" s="23">
        <f t="shared" si="86"/>
        <v>0</v>
      </c>
      <c r="K53" s="35">
        <f t="shared" si="1"/>
        <v>0.92556255315430391</v>
      </c>
      <c r="L53" s="6">
        <f t="shared" ref="L53" si="87">SUM(L54:L60)</f>
        <v>10958647.189999999</v>
      </c>
      <c r="M53" s="35">
        <f t="shared" si="6"/>
        <v>0.99339034580959606</v>
      </c>
    </row>
    <row r="54" spans="1:15" s="1" customFormat="1" x14ac:dyDescent="0.25">
      <c r="A54" s="1">
        <f t="shared" si="3"/>
        <v>0</v>
      </c>
      <c r="B54" s="79"/>
      <c r="C54" s="11" t="s">
        <v>27</v>
      </c>
      <c r="D54" s="12"/>
      <c r="E54" s="12"/>
      <c r="F54" s="12"/>
      <c r="G54" s="12"/>
      <c r="H54" s="12"/>
      <c r="I54" s="12">
        <f t="shared" ref="I54:I63" si="88">G54-H54</f>
        <v>0</v>
      </c>
      <c r="J54" s="24">
        <f t="shared" ref="J54:J63" si="89">F54-G54</f>
        <v>0</v>
      </c>
      <c r="K54" s="35" t="e">
        <f t="shared" si="1"/>
        <v>#DIV/0!</v>
      </c>
      <c r="L54" s="12"/>
      <c r="M54" s="35" t="e">
        <f t="shared" si="6"/>
        <v>#DIV/0!</v>
      </c>
    </row>
    <row r="55" spans="1:15" s="1" customFormat="1" x14ac:dyDescent="0.25">
      <c r="A55" s="1">
        <f t="shared" si="3"/>
        <v>1</v>
      </c>
      <c r="B55" s="79"/>
      <c r="C55" s="13" t="s">
        <v>28</v>
      </c>
      <c r="D55" s="14">
        <v>5560000</v>
      </c>
      <c r="E55" s="14">
        <v>10353662</v>
      </c>
      <c r="F55" s="14">
        <v>11001562</v>
      </c>
      <c r="G55" s="14">
        <v>11001562</v>
      </c>
      <c r="H55" s="14">
        <v>10191647.189999999</v>
      </c>
      <c r="I55" s="14">
        <f t="shared" si="88"/>
        <v>809914.81000000052</v>
      </c>
      <c r="J55" s="25">
        <f t="shared" si="89"/>
        <v>0</v>
      </c>
      <c r="K55" s="35">
        <f t="shared" si="1"/>
        <v>0.92638183468856505</v>
      </c>
      <c r="L55" s="14">
        <f>H55+650000+117000</f>
        <v>10958647.189999999</v>
      </c>
      <c r="M55" s="35">
        <f t="shared" si="6"/>
        <v>0.9960992075488917</v>
      </c>
    </row>
    <row r="56" spans="1:15" s="1" customFormat="1" x14ac:dyDescent="0.25">
      <c r="A56" s="1">
        <f t="shared" si="3"/>
        <v>0</v>
      </c>
      <c r="B56" s="79"/>
      <c r="C56" s="13" t="s">
        <v>29</v>
      </c>
      <c r="D56" s="14"/>
      <c r="E56" s="14"/>
      <c r="F56" s="14"/>
      <c r="G56" s="14"/>
      <c r="H56" s="14"/>
      <c r="I56" s="14">
        <f t="shared" si="88"/>
        <v>0</v>
      </c>
      <c r="J56" s="25">
        <f t="shared" si="89"/>
        <v>0</v>
      </c>
      <c r="K56" s="35" t="e">
        <f t="shared" si="1"/>
        <v>#DIV/0!</v>
      </c>
      <c r="L56" s="14"/>
      <c r="M56" s="35" t="e">
        <f t="shared" si="6"/>
        <v>#DIV/0!</v>
      </c>
    </row>
    <row r="57" spans="1:15" s="1" customFormat="1" x14ac:dyDescent="0.25">
      <c r="A57" s="1">
        <f t="shared" si="3"/>
        <v>0</v>
      </c>
      <c r="B57" s="79"/>
      <c r="C57" s="13" t="s">
        <v>30</v>
      </c>
      <c r="D57" s="14"/>
      <c r="E57" s="14"/>
      <c r="F57" s="14"/>
      <c r="G57" s="14"/>
      <c r="H57" s="14"/>
      <c r="I57" s="14">
        <f t="shared" si="88"/>
        <v>0</v>
      </c>
      <c r="J57" s="25">
        <f t="shared" si="89"/>
        <v>0</v>
      </c>
      <c r="K57" s="35" t="e">
        <f t="shared" si="1"/>
        <v>#DIV/0!</v>
      </c>
      <c r="L57" s="14"/>
      <c r="M57" s="35" t="e">
        <f t="shared" si="6"/>
        <v>#DIV/0!</v>
      </c>
    </row>
    <row r="58" spans="1:15" s="1" customFormat="1" x14ac:dyDescent="0.25">
      <c r="A58" s="1">
        <f t="shared" si="3"/>
        <v>0</v>
      </c>
      <c r="B58" s="79"/>
      <c r="C58" s="13" t="s">
        <v>31</v>
      </c>
      <c r="D58" s="14"/>
      <c r="E58" s="14"/>
      <c r="F58" s="14"/>
      <c r="G58" s="14"/>
      <c r="H58" s="14"/>
      <c r="I58" s="14">
        <f t="shared" si="88"/>
        <v>0</v>
      </c>
      <c r="J58" s="25">
        <f t="shared" si="89"/>
        <v>0</v>
      </c>
      <c r="K58" s="35" t="e">
        <f t="shared" si="1"/>
        <v>#DIV/0!</v>
      </c>
      <c r="L58" s="14"/>
      <c r="M58" s="35" t="e">
        <f t="shared" si="6"/>
        <v>#DIV/0!</v>
      </c>
    </row>
    <row r="59" spans="1:15" s="1" customFormat="1" x14ac:dyDescent="0.25">
      <c r="A59" s="1">
        <f t="shared" si="3"/>
        <v>1</v>
      </c>
      <c r="B59" s="79"/>
      <c r="C59" s="13" t="s">
        <v>32</v>
      </c>
      <c r="D59" s="14">
        <v>2780000</v>
      </c>
      <c r="E59" s="14">
        <v>30000</v>
      </c>
      <c r="F59" s="14">
        <v>30000</v>
      </c>
      <c r="G59" s="14">
        <v>30000</v>
      </c>
      <c r="H59" s="14">
        <v>18753.5</v>
      </c>
      <c r="I59" s="14">
        <f t="shared" si="88"/>
        <v>11246.5</v>
      </c>
      <c r="J59" s="25">
        <f t="shared" si="89"/>
        <v>0</v>
      </c>
      <c r="K59" s="35">
        <f t="shared" si="1"/>
        <v>0.62511666666666665</v>
      </c>
      <c r="L59" s="14"/>
      <c r="M59" s="35">
        <f t="shared" si="6"/>
        <v>0</v>
      </c>
    </row>
    <row r="60" spans="1:15" s="1" customFormat="1" x14ac:dyDescent="0.25">
      <c r="A60" s="1">
        <f t="shared" si="3"/>
        <v>0</v>
      </c>
      <c r="B60" s="79"/>
      <c r="C60" s="15" t="s">
        <v>33</v>
      </c>
      <c r="D60" s="16"/>
      <c r="E60" s="16"/>
      <c r="F60" s="16"/>
      <c r="G60" s="16"/>
      <c r="H60" s="16"/>
      <c r="I60" s="16">
        <f t="shared" si="88"/>
        <v>0</v>
      </c>
      <c r="J60" s="26">
        <f t="shared" si="89"/>
        <v>0</v>
      </c>
      <c r="K60" s="35" t="e">
        <f t="shared" si="1"/>
        <v>#DIV/0!</v>
      </c>
      <c r="L60" s="16"/>
      <c r="M60" s="35" t="e">
        <f t="shared" si="6"/>
        <v>#DIV/0!</v>
      </c>
    </row>
    <row r="61" spans="1:15" s="1" customFormat="1" x14ac:dyDescent="0.25">
      <c r="A61" s="1">
        <f t="shared" si="3"/>
        <v>0</v>
      </c>
      <c r="B61" s="79"/>
      <c r="C61" s="7" t="s">
        <v>23</v>
      </c>
      <c r="D61" s="8"/>
      <c r="E61" s="8"/>
      <c r="F61" s="8"/>
      <c r="G61" s="8"/>
      <c r="H61" s="8"/>
      <c r="I61" s="8">
        <f t="shared" si="88"/>
        <v>0</v>
      </c>
      <c r="J61" s="27">
        <f t="shared" si="89"/>
        <v>0</v>
      </c>
      <c r="K61" s="35" t="e">
        <f t="shared" si="1"/>
        <v>#DIV/0!</v>
      </c>
      <c r="L61" s="8"/>
      <c r="M61" s="35" t="e">
        <f t="shared" si="6"/>
        <v>#DIV/0!</v>
      </c>
    </row>
    <row r="62" spans="1:15" s="1" customFormat="1" x14ac:dyDescent="0.25">
      <c r="A62" s="1">
        <f t="shared" si="3"/>
        <v>0</v>
      </c>
      <c r="B62" s="79"/>
      <c r="C62" s="7" t="s">
        <v>24</v>
      </c>
      <c r="D62" s="8"/>
      <c r="E62" s="8"/>
      <c r="F62" s="8"/>
      <c r="G62" s="8"/>
      <c r="H62" s="8"/>
      <c r="I62" s="8">
        <f t="shared" si="88"/>
        <v>0</v>
      </c>
      <c r="J62" s="27">
        <f t="shared" si="89"/>
        <v>0</v>
      </c>
      <c r="K62" s="35" t="e">
        <f t="shared" si="1"/>
        <v>#DIV/0!</v>
      </c>
      <c r="L62" s="8"/>
      <c r="M62" s="35" t="e">
        <f t="shared" si="6"/>
        <v>#DIV/0!</v>
      </c>
    </row>
    <row r="63" spans="1:15" s="1" customFormat="1" ht="15.75" thickBot="1" x14ac:dyDescent="0.3">
      <c r="A63" s="1">
        <f t="shared" si="3"/>
        <v>0</v>
      </c>
      <c r="B63" s="80"/>
      <c r="C63" s="9" t="s">
        <v>25</v>
      </c>
      <c r="D63" s="10"/>
      <c r="E63" s="10"/>
      <c r="F63" s="10"/>
      <c r="G63" s="10"/>
      <c r="H63" s="10"/>
      <c r="I63" s="10">
        <f t="shared" si="88"/>
        <v>0</v>
      </c>
      <c r="J63" s="28">
        <f t="shared" si="89"/>
        <v>0</v>
      </c>
      <c r="K63" s="35" t="e">
        <f t="shared" si="1"/>
        <v>#DIV/0!</v>
      </c>
      <c r="L63" s="10"/>
      <c r="M63" s="35" t="e">
        <f t="shared" si="6"/>
        <v>#DIV/0!</v>
      </c>
    </row>
    <row r="64" spans="1:15" ht="40.5" customHeight="1" thickTop="1" thickBot="1" x14ac:dyDescent="0.3">
      <c r="A64" s="1">
        <f t="shared" si="3"/>
        <v>1</v>
      </c>
      <c r="B64" s="2" t="s">
        <v>9</v>
      </c>
      <c r="C64" s="3" t="s">
        <v>10</v>
      </c>
      <c r="D64" s="4">
        <f t="shared" ref="D64:J64" si="90">D65+D73+D74+D75</f>
        <v>1000000</v>
      </c>
      <c r="E64" s="4">
        <f t="shared" si="90"/>
        <v>650000</v>
      </c>
      <c r="F64" s="4">
        <f t="shared" si="90"/>
        <v>624000</v>
      </c>
      <c r="G64" s="4">
        <f t="shared" si="90"/>
        <v>618849.1</v>
      </c>
      <c r="H64" s="4">
        <f t="shared" si="90"/>
        <v>570304.9</v>
      </c>
      <c r="I64" s="4">
        <f t="shared" si="90"/>
        <v>48544.199999999953</v>
      </c>
      <c r="J64" s="29">
        <f t="shared" si="90"/>
        <v>5150.9000000000233</v>
      </c>
      <c r="K64" s="35">
        <f t="shared" si="1"/>
        <v>0.91395016025641029</v>
      </c>
      <c r="L64" s="4">
        <f t="shared" ref="L64" si="91">L65+L73+L74+L75</f>
        <v>612304.9</v>
      </c>
      <c r="M64" s="35">
        <f t="shared" si="6"/>
        <v>0.98125785256410258</v>
      </c>
      <c r="N64" s="30"/>
    </row>
    <row r="65" spans="1:15" s="1" customFormat="1" ht="15.75" thickTop="1" x14ac:dyDescent="0.25">
      <c r="A65" s="1">
        <f t="shared" si="3"/>
        <v>1</v>
      </c>
      <c r="B65" s="78" t="s">
        <v>1</v>
      </c>
      <c r="C65" s="5" t="s">
        <v>22</v>
      </c>
      <c r="D65" s="6">
        <f t="shared" ref="D65:J65" si="92">SUM(D66:D72)</f>
        <v>1000000</v>
      </c>
      <c r="E65" s="6">
        <f t="shared" si="92"/>
        <v>650000</v>
      </c>
      <c r="F65" s="6">
        <f t="shared" si="92"/>
        <v>624000</v>
      </c>
      <c r="G65" s="6">
        <f t="shared" si="92"/>
        <v>618849.1</v>
      </c>
      <c r="H65" s="6">
        <f t="shared" si="92"/>
        <v>570304.9</v>
      </c>
      <c r="I65" s="6">
        <f t="shared" si="92"/>
        <v>48544.199999999953</v>
      </c>
      <c r="J65" s="23">
        <f t="shared" si="92"/>
        <v>5150.9000000000233</v>
      </c>
      <c r="K65" s="35">
        <f t="shared" si="1"/>
        <v>0.91395016025641029</v>
      </c>
      <c r="L65" s="6">
        <f t="shared" ref="L65" si="93">SUM(L66:L72)</f>
        <v>612304.9</v>
      </c>
      <c r="M65" s="35">
        <f t="shared" si="6"/>
        <v>0.98125785256410258</v>
      </c>
    </row>
    <row r="66" spans="1:15" s="1" customFormat="1" x14ac:dyDescent="0.25">
      <c r="A66" s="1">
        <f t="shared" si="3"/>
        <v>0</v>
      </c>
      <c r="B66" s="79"/>
      <c r="C66" s="11" t="s">
        <v>27</v>
      </c>
      <c r="D66" s="12"/>
      <c r="E66" s="12"/>
      <c r="F66" s="12"/>
      <c r="G66" s="12"/>
      <c r="H66" s="12"/>
      <c r="I66" s="12">
        <f t="shared" ref="I66:I75" si="94">G66-H66</f>
        <v>0</v>
      </c>
      <c r="J66" s="24">
        <f t="shared" ref="J66:J75" si="95">F66-G66</f>
        <v>0</v>
      </c>
      <c r="K66" s="35" t="e">
        <f t="shared" si="1"/>
        <v>#DIV/0!</v>
      </c>
      <c r="L66" s="12"/>
      <c r="M66" s="35" t="e">
        <f t="shared" si="6"/>
        <v>#DIV/0!</v>
      </c>
    </row>
    <row r="67" spans="1:15" s="1" customFormat="1" x14ac:dyDescent="0.25">
      <c r="A67" s="1">
        <f t="shared" si="3"/>
        <v>1</v>
      </c>
      <c r="B67" s="79"/>
      <c r="C67" s="13" t="s">
        <v>28</v>
      </c>
      <c r="D67" s="14">
        <v>1000000</v>
      </c>
      <c r="E67" s="14">
        <v>650000</v>
      </c>
      <c r="F67" s="14">
        <v>624000</v>
      </c>
      <c r="G67" s="14">
        <f>578940.9+40403.45-495.25</f>
        <v>618849.1</v>
      </c>
      <c r="H67" s="14">
        <v>570304.9</v>
      </c>
      <c r="I67" s="14">
        <f t="shared" si="94"/>
        <v>48544.199999999953</v>
      </c>
      <c r="J67" s="25">
        <f t="shared" si="95"/>
        <v>5150.9000000000233</v>
      </c>
      <c r="K67" s="35">
        <f t="shared" si="1"/>
        <v>0.91395016025641029</v>
      </c>
      <c r="L67" s="14">
        <f>H67+42000</f>
        <v>612304.9</v>
      </c>
      <c r="M67" s="35">
        <f t="shared" si="6"/>
        <v>0.98125785256410258</v>
      </c>
      <c r="O67" s="33"/>
    </row>
    <row r="68" spans="1:15" s="1" customFormat="1" x14ac:dyDescent="0.25">
      <c r="A68" s="1">
        <f t="shared" si="3"/>
        <v>0</v>
      </c>
      <c r="B68" s="79"/>
      <c r="C68" s="13" t="s">
        <v>29</v>
      </c>
      <c r="D68" s="14"/>
      <c r="E68" s="14"/>
      <c r="F68" s="14"/>
      <c r="G68" s="14"/>
      <c r="H68" s="14"/>
      <c r="I68" s="14">
        <f t="shared" si="94"/>
        <v>0</v>
      </c>
      <c r="J68" s="25">
        <f t="shared" si="95"/>
        <v>0</v>
      </c>
      <c r="K68" s="35" t="e">
        <f t="shared" ref="K68:K131" si="96">H68/F68</f>
        <v>#DIV/0!</v>
      </c>
      <c r="L68" s="14"/>
      <c r="M68" s="35" t="e">
        <f t="shared" si="6"/>
        <v>#DIV/0!</v>
      </c>
    </row>
    <row r="69" spans="1:15" s="1" customFormat="1" x14ac:dyDescent="0.25">
      <c r="A69" s="1">
        <f t="shared" ref="A69:A132" si="97">IF((D69+E69+F69+G69+H69+I69)&gt;0,1,0)</f>
        <v>0</v>
      </c>
      <c r="B69" s="79"/>
      <c r="C69" s="13" t="s">
        <v>30</v>
      </c>
      <c r="D69" s="14"/>
      <c r="E69" s="14"/>
      <c r="F69" s="14"/>
      <c r="G69" s="14"/>
      <c r="H69" s="14"/>
      <c r="I69" s="14">
        <f t="shared" si="94"/>
        <v>0</v>
      </c>
      <c r="J69" s="25">
        <f t="shared" si="95"/>
        <v>0</v>
      </c>
      <c r="K69" s="35" t="e">
        <f t="shared" si="96"/>
        <v>#DIV/0!</v>
      </c>
      <c r="L69" s="14"/>
      <c r="M69" s="35" t="e">
        <f t="shared" ref="M69:M132" si="98">L69/F69</f>
        <v>#DIV/0!</v>
      </c>
    </row>
    <row r="70" spans="1:15" s="1" customFormat="1" x14ac:dyDescent="0.25">
      <c r="A70" s="1">
        <f t="shared" si="97"/>
        <v>0</v>
      </c>
      <c r="B70" s="79"/>
      <c r="C70" s="13" t="s">
        <v>31</v>
      </c>
      <c r="D70" s="14"/>
      <c r="E70" s="14"/>
      <c r="F70" s="14"/>
      <c r="G70" s="14"/>
      <c r="H70" s="14"/>
      <c r="I70" s="14">
        <f t="shared" si="94"/>
        <v>0</v>
      </c>
      <c r="J70" s="25">
        <f t="shared" si="95"/>
        <v>0</v>
      </c>
      <c r="K70" s="35" t="e">
        <f t="shared" si="96"/>
        <v>#DIV/0!</v>
      </c>
      <c r="L70" s="14"/>
      <c r="M70" s="35" t="e">
        <f t="shared" si="98"/>
        <v>#DIV/0!</v>
      </c>
    </row>
    <row r="71" spans="1:15" s="1" customFormat="1" x14ac:dyDescent="0.25">
      <c r="A71" s="1">
        <f t="shared" si="97"/>
        <v>0</v>
      </c>
      <c r="B71" s="79"/>
      <c r="C71" s="13" t="s">
        <v>32</v>
      </c>
      <c r="D71" s="14"/>
      <c r="E71" s="14"/>
      <c r="F71" s="14"/>
      <c r="G71" s="14"/>
      <c r="H71" s="14"/>
      <c r="I71" s="14">
        <f t="shared" si="94"/>
        <v>0</v>
      </c>
      <c r="J71" s="25">
        <f t="shared" si="95"/>
        <v>0</v>
      </c>
      <c r="K71" s="35" t="e">
        <f t="shared" si="96"/>
        <v>#DIV/0!</v>
      </c>
      <c r="L71" s="14"/>
      <c r="M71" s="35" t="e">
        <f t="shared" si="98"/>
        <v>#DIV/0!</v>
      </c>
    </row>
    <row r="72" spans="1:15" s="1" customFormat="1" x14ac:dyDescent="0.25">
      <c r="A72" s="1">
        <f t="shared" si="97"/>
        <v>0</v>
      </c>
      <c r="B72" s="79"/>
      <c r="C72" s="15" t="s">
        <v>33</v>
      </c>
      <c r="D72" s="16"/>
      <c r="E72" s="16"/>
      <c r="F72" s="16"/>
      <c r="G72" s="16"/>
      <c r="H72" s="16"/>
      <c r="I72" s="16">
        <f t="shared" si="94"/>
        <v>0</v>
      </c>
      <c r="J72" s="26">
        <f t="shared" si="95"/>
        <v>0</v>
      </c>
      <c r="K72" s="35" t="e">
        <f t="shared" si="96"/>
        <v>#DIV/0!</v>
      </c>
      <c r="L72" s="16"/>
      <c r="M72" s="35" t="e">
        <f t="shared" si="98"/>
        <v>#DIV/0!</v>
      </c>
    </row>
    <row r="73" spans="1:15" s="1" customFormat="1" x14ac:dyDescent="0.25">
      <c r="A73" s="1">
        <f t="shared" si="97"/>
        <v>0</v>
      </c>
      <c r="B73" s="79"/>
      <c r="C73" s="7" t="s">
        <v>23</v>
      </c>
      <c r="D73" s="8"/>
      <c r="E73" s="8"/>
      <c r="F73" s="8"/>
      <c r="G73" s="8"/>
      <c r="H73" s="8"/>
      <c r="I73" s="8">
        <f t="shared" si="94"/>
        <v>0</v>
      </c>
      <c r="J73" s="27">
        <f t="shared" si="95"/>
        <v>0</v>
      </c>
      <c r="K73" s="35" t="e">
        <f t="shared" si="96"/>
        <v>#DIV/0!</v>
      </c>
      <c r="L73" s="8"/>
      <c r="M73" s="35" t="e">
        <f t="shared" si="98"/>
        <v>#DIV/0!</v>
      </c>
    </row>
    <row r="74" spans="1:15" s="1" customFormat="1" x14ac:dyDescent="0.25">
      <c r="A74" s="1">
        <f t="shared" si="97"/>
        <v>0</v>
      </c>
      <c r="B74" s="79"/>
      <c r="C74" s="7" t="s">
        <v>24</v>
      </c>
      <c r="D74" s="8"/>
      <c r="E74" s="8"/>
      <c r="F74" s="8"/>
      <c r="G74" s="8"/>
      <c r="H74" s="8"/>
      <c r="I74" s="8">
        <f t="shared" si="94"/>
        <v>0</v>
      </c>
      <c r="J74" s="27">
        <f t="shared" si="95"/>
        <v>0</v>
      </c>
      <c r="K74" s="35" t="e">
        <f t="shared" si="96"/>
        <v>#DIV/0!</v>
      </c>
      <c r="L74" s="8"/>
      <c r="M74" s="35" t="e">
        <f t="shared" si="98"/>
        <v>#DIV/0!</v>
      </c>
    </row>
    <row r="75" spans="1:15" s="1" customFormat="1" ht="15.75" thickBot="1" x14ac:dyDescent="0.3">
      <c r="A75" s="1">
        <f t="shared" si="97"/>
        <v>0</v>
      </c>
      <c r="B75" s="80"/>
      <c r="C75" s="9" t="s">
        <v>25</v>
      </c>
      <c r="D75" s="10"/>
      <c r="E75" s="10"/>
      <c r="F75" s="10"/>
      <c r="G75" s="10"/>
      <c r="H75" s="10"/>
      <c r="I75" s="10">
        <f t="shared" si="94"/>
        <v>0</v>
      </c>
      <c r="J75" s="28">
        <f t="shared" si="95"/>
        <v>0</v>
      </c>
      <c r="K75" s="35" t="e">
        <f t="shared" si="96"/>
        <v>#DIV/0!</v>
      </c>
      <c r="L75" s="10"/>
      <c r="M75" s="35" t="e">
        <f t="shared" si="98"/>
        <v>#DIV/0!</v>
      </c>
    </row>
    <row r="76" spans="1:15" ht="33" customHeight="1" thickTop="1" thickBot="1" x14ac:dyDescent="0.3">
      <c r="A76" s="1">
        <f t="shared" si="97"/>
        <v>1</v>
      </c>
      <c r="B76" s="2" t="s">
        <v>11</v>
      </c>
      <c r="C76" s="3" t="s">
        <v>12</v>
      </c>
      <c r="D76" s="4">
        <f t="shared" ref="D76:J76" si="99">D77+D85+D86+D87</f>
        <v>1502000</v>
      </c>
      <c r="E76" s="4">
        <f t="shared" si="99"/>
        <v>1392041</v>
      </c>
      <c r="F76" s="4">
        <f t="shared" si="99"/>
        <v>1362041</v>
      </c>
      <c r="G76" s="4">
        <f t="shared" si="99"/>
        <v>1363750.8</v>
      </c>
      <c r="H76" s="4">
        <f t="shared" si="99"/>
        <v>1233821.8</v>
      </c>
      <c r="I76" s="4">
        <f t="shared" si="99"/>
        <v>129929</v>
      </c>
      <c r="J76" s="29">
        <f t="shared" si="99"/>
        <v>-1709.8000000000466</v>
      </c>
      <c r="K76" s="35">
        <f t="shared" si="96"/>
        <v>0.90586245201135651</v>
      </c>
      <c r="L76" s="4">
        <f t="shared" ref="L76" si="100">L77+L85+L86+L87</f>
        <v>1363750.8</v>
      </c>
      <c r="M76" s="35">
        <f t="shared" si="98"/>
        <v>1.0012553219763576</v>
      </c>
    </row>
    <row r="77" spans="1:15" s="1" customFormat="1" ht="15.75" thickTop="1" x14ac:dyDescent="0.25">
      <c r="A77" s="1">
        <f t="shared" si="97"/>
        <v>1</v>
      </c>
      <c r="B77" s="78" t="s">
        <v>1</v>
      </c>
      <c r="C77" s="5" t="s">
        <v>22</v>
      </c>
      <c r="D77" s="6">
        <f t="shared" ref="D77:J77" si="101">SUM(D78:D84)</f>
        <v>1502000</v>
      </c>
      <c r="E77" s="6">
        <f t="shared" si="101"/>
        <v>1392041</v>
      </c>
      <c r="F77" s="6">
        <f t="shared" si="101"/>
        <v>1362041</v>
      </c>
      <c r="G77" s="6">
        <f t="shared" si="101"/>
        <v>1363750.8</v>
      </c>
      <c r="H77" s="6">
        <f t="shared" si="101"/>
        <v>1233821.8</v>
      </c>
      <c r="I77" s="6">
        <f t="shared" si="101"/>
        <v>129929</v>
      </c>
      <c r="J77" s="23">
        <f t="shared" si="101"/>
        <v>-1709.8000000000466</v>
      </c>
      <c r="K77" s="35">
        <f t="shared" si="96"/>
        <v>0.90586245201135651</v>
      </c>
      <c r="L77" s="6">
        <f t="shared" ref="L77" si="102">SUM(L78:L84)</f>
        <v>1363750.8</v>
      </c>
      <c r="M77" s="35">
        <f t="shared" si="98"/>
        <v>1.0012553219763576</v>
      </c>
    </row>
    <row r="78" spans="1:15" s="1" customFormat="1" x14ac:dyDescent="0.25">
      <c r="A78" s="1">
        <f t="shared" si="97"/>
        <v>0</v>
      </c>
      <c r="B78" s="79"/>
      <c r="C78" s="11" t="s">
        <v>27</v>
      </c>
      <c r="D78" s="12"/>
      <c r="E78" s="12"/>
      <c r="F78" s="12"/>
      <c r="G78" s="12"/>
      <c r="H78" s="12"/>
      <c r="I78" s="12">
        <f t="shared" ref="I78:I87" si="103">G78-H78</f>
        <v>0</v>
      </c>
      <c r="J78" s="24">
        <f t="shared" ref="J78:J87" si="104">F78-G78</f>
        <v>0</v>
      </c>
      <c r="K78" s="35" t="e">
        <f t="shared" si="96"/>
        <v>#DIV/0!</v>
      </c>
      <c r="L78" s="12"/>
      <c r="M78" s="35" t="e">
        <f t="shared" si="98"/>
        <v>#DIV/0!</v>
      </c>
    </row>
    <row r="79" spans="1:15" s="1" customFormat="1" x14ac:dyDescent="0.25">
      <c r="A79" s="1">
        <f t="shared" si="97"/>
        <v>1</v>
      </c>
      <c r="B79" s="79"/>
      <c r="C79" s="13" t="s">
        <v>28</v>
      </c>
      <c r="D79" s="14">
        <v>1502000</v>
      </c>
      <c r="E79" s="14">
        <v>1392041</v>
      </c>
      <c r="F79" s="14">
        <v>1362041</v>
      </c>
      <c r="G79" s="14">
        <v>1363750.8</v>
      </c>
      <c r="H79" s="14">
        <v>1233821.8</v>
      </c>
      <c r="I79" s="14">
        <f>G79-H79</f>
        <v>129929</v>
      </c>
      <c r="J79" s="25">
        <f>F79-G79</f>
        <v>-1709.8000000000466</v>
      </c>
      <c r="K79" s="35">
        <f t="shared" si="96"/>
        <v>0.90586245201135651</v>
      </c>
      <c r="L79" s="14">
        <f>G79</f>
        <v>1363750.8</v>
      </c>
      <c r="M79" s="35">
        <f t="shared" si="98"/>
        <v>1.0012553219763576</v>
      </c>
    </row>
    <row r="80" spans="1:15" s="1" customFormat="1" x14ac:dyDescent="0.25">
      <c r="A80" s="1">
        <f t="shared" si="97"/>
        <v>0</v>
      </c>
      <c r="B80" s="79"/>
      <c r="C80" s="13" t="s">
        <v>29</v>
      </c>
      <c r="D80" s="14"/>
      <c r="E80" s="14"/>
      <c r="F80" s="14"/>
      <c r="G80" s="14"/>
      <c r="H80" s="14"/>
      <c r="I80" s="14">
        <f t="shared" si="103"/>
        <v>0</v>
      </c>
      <c r="J80" s="25">
        <f t="shared" si="104"/>
        <v>0</v>
      </c>
      <c r="K80" s="35" t="e">
        <f t="shared" si="96"/>
        <v>#DIV/0!</v>
      </c>
      <c r="L80" s="14"/>
      <c r="M80" s="35" t="e">
        <f t="shared" si="98"/>
        <v>#DIV/0!</v>
      </c>
    </row>
    <row r="81" spans="1:13" s="1" customFormat="1" x14ac:dyDescent="0.25">
      <c r="A81" s="1">
        <f t="shared" si="97"/>
        <v>0</v>
      </c>
      <c r="B81" s="79"/>
      <c r="C81" s="13" t="s">
        <v>30</v>
      </c>
      <c r="D81" s="14"/>
      <c r="E81" s="14"/>
      <c r="F81" s="14"/>
      <c r="G81" s="14"/>
      <c r="H81" s="14"/>
      <c r="I81" s="14">
        <f t="shared" si="103"/>
        <v>0</v>
      </c>
      <c r="J81" s="25">
        <f t="shared" si="104"/>
        <v>0</v>
      </c>
      <c r="K81" s="35" t="e">
        <f t="shared" si="96"/>
        <v>#DIV/0!</v>
      </c>
      <c r="L81" s="14"/>
      <c r="M81" s="35" t="e">
        <f t="shared" si="98"/>
        <v>#DIV/0!</v>
      </c>
    </row>
    <row r="82" spans="1:13" s="1" customFormat="1" x14ac:dyDescent="0.25">
      <c r="A82" s="1">
        <f t="shared" si="97"/>
        <v>0</v>
      </c>
      <c r="B82" s="79"/>
      <c r="C82" s="13" t="s">
        <v>31</v>
      </c>
      <c r="D82" s="14"/>
      <c r="E82" s="14"/>
      <c r="F82" s="14"/>
      <c r="G82" s="14"/>
      <c r="H82" s="14"/>
      <c r="I82" s="14">
        <f t="shared" si="103"/>
        <v>0</v>
      </c>
      <c r="J82" s="25">
        <f t="shared" si="104"/>
        <v>0</v>
      </c>
      <c r="K82" s="35" t="e">
        <f t="shared" si="96"/>
        <v>#DIV/0!</v>
      </c>
      <c r="L82" s="14"/>
      <c r="M82" s="35" t="e">
        <f t="shared" si="98"/>
        <v>#DIV/0!</v>
      </c>
    </row>
    <row r="83" spans="1:13" s="1" customFormat="1" x14ac:dyDescent="0.25">
      <c r="A83" s="1">
        <f t="shared" si="97"/>
        <v>0</v>
      </c>
      <c r="B83" s="79"/>
      <c r="C83" s="13" t="s">
        <v>32</v>
      </c>
      <c r="D83" s="14"/>
      <c r="E83" s="14"/>
      <c r="F83" s="14"/>
      <c r="G83" s="14"/>
      <c r="H83" s="14"/>
      <c r="I83" s="14">
        <f t="shared" si="103"/>
        <v>0</v>
      </c>
      <c r="J83" s="25">
        <f t="shared" si="104"/>
        <v>0</v>
      </c>
      <c r="K83" s="35" t="e">
        <f t="shared" si="96"/>
        <v>#DIV/0!</v>
      </c>
      <c r="L83" s="14"/>
      <c r="M83" s="35" t="e">
        <f t="shared" si="98"/>
        <v>#DIV/0!</v>
      </c>
    </row>
    <row r="84" spans="1:13" s="1" customFormat="1" x14ac:dyDescent="0.25">
      <c r="A84" s="1">
        <f t="shared" si="97"/>
        <v>0</v>
      </c>
      <c r="B84" s="79"/>
      <c r="C84" s="15" t="s">
        <v>33</v>
      </c>
      <c r="D84" s="16"/>
      <c r="E84" s="16"/>
      <c r="F84" s="16"/>
      <c r="G84" s="16"/>
      <c r="H84" s="16"/>
      <c r="I84" s="16">
        <f t="shared" si="103"/>
        <v>0</v>
      </c>
      <c r="J84" s="26">
        <f t="shared" si="104"/>
        <v>0</v>
      </c>
      <c r="K84" s="35" t="e">
        <f t="shared" si="96"/>
        <v>#DIV/0!</v>
      </c>
      <c r="L84" s="16"/>
      <c r="M84" s="35" t="e">
        <f t="shared" si="98"/>
        <v>#DIV/0!</v>
      </c>
    </row>
    <row r="85" spans="1:13" s="1" customFormat="1" x14ac:dyDescent="0.25">
      <c r="A85" s="1">
        <f t="shared" si="97"/>
        <v>0</v>
      </c>
      <c r="B85" s="79"/>
      <c r="C85" s="7" t="s">
        <v>23</v>
      </c>
      <c r="D85" s="8"/>
      <c r="E85" s="8"/>
      <c r="F85" s="8"/>
      <c r="G85" s="8"/>
      <c r="H85" s="8"/>
      <c r="I85" s="8">
        <f t="shared" si="103"/>
        <v>0</v>
      </c>
      <c r="J85" s="27">
        <f t="shared" si="104"/>
        <v>0</v>
      </c>
      <c r="K85" s="35" t="e">
        <f t="shared" si="96"/>
        <v>#DIV/0!</v>
      </c>
      <c r="L85" s="8"/>
      <c r="M85" s="35" t="e">
        <f t="shared" si="98"/>
        <v>#DIV/0!</v>
      </c>
    </row>
    <row r="86" spans="1:13" s="1" customFormat="1" x14ac:dyDescent="0.25">
      <c r="A86" s="1">
        <f t="shared" si="97"/>
        <v>0</v>
      </c>
      <c r="B86" s="79"/>
      <c r="C86" s="7" t="s">
        <v>24</v>
      </c>
      <c r="D86" s="8"/>
      <c r="E86" s="8"/>
      <c r="F86" s="8"/>
      <c r="G86" s="8"/>
      <c r="H86" s="8"/>
      <c r="I86" s="8">
        <f t="shared" si="103"/>
        <v>0</v>
      </c>
      <c r="J86" s="27">
        <f t="shared" si="104"/>
        <v>0</v>
      </c>
      <c r="K86" s="35" t="e">
        <f t="shared" si="96"/>
        <v>#DIV/0!</v>
      </c>
      <c r="L86" s="8"/>
      <c r="M86" s="35" t="e">
        <f t="shared" si="98"/>
        <v>#DIV/0!</v>
      </c>
    </row>
    <row r="87" spans="1:13" s="1" customFormat="1" ht="15.75" thickBot="1" x14ac:dyDescent="0.3">
      <c r="A87" s="1">
        <f t="shared" si="97"/>
        <v>0</v>
      </c>
      <c r="B87" s="80"/>
      <c r="C87" s="9" t="s">
        <v>25</v>
      </c>
      <c r="D87" s="10"/>
      <c r="E87" s="10"/>
      <c r="F87" s="10"/>
      <c r="G87" s="10"/>
      <c r="H87" s="10"/>
      <c r="I87" s="10">
        <f t="shared" si="103"/>
        <v>0</v>
      </c>
      <c r="J87" s="28">
        <f t="shared" si="104"/>
        <v>0</v>
      </c>
      <c r="K87" s="35" t="e">
        <f t="shared" si="96"/>
        <v>#DIV/0!</v>
      </c>
      <c r="L87" s="10"/>
      <c r="M87" s="35" t="e">
        <f t="shared" si="98"/>
        <v>#DIV/0!</v>
      </c>
    </row>
    <row r="88" spans="1:13" ht="16.5" thickTop="1" thickBot="1" x14ac:dyDescent="0.3">
      <c r="A88" s="1">
        <f t="shared" si="97"/>
        <v>1</v>
      </c>
      <c r="B88" s="2" t="s">
        <v>13</v>
      </c>
      <c r="C88" s="3" t="s">
        <v>14</v>
      </c>
      <c r="D88" s="4">
        <f t="shared" ref="D88:J88" si="105">D89+D97+D98+D99</f>
        <v>270000</v>
      </c>
      <c r="E88" s="4">
        <f t="shared" si="105"/>
        <v>270000</v>
      </c>
      <c r="F88" s="4">
        <f t="shared" si="105"/>
        <v>270000</v>
      </c>
      <c r="G88" s="4">
        <f t="shared" si="105"/>
        <v>270000</v>
      </c>
      <c r="H88" s="4">
        <f t="shared" si="105"/>
        <v>247500</v>
      </c>
      <c r="I88" s="4">
        <f t="shared" si="105"/>
        <v>22500</v>
      </c>
      <c r="J88" s="29">
        <f t="shared" si="105"/>
        <v>0</v>
      </c>
      <c r="K88" s="35">
        <f t="shared" si="96"/>
        <v>0.91666666666666663</v>
      </c>
      <c r="L88" s="4">
        <f t="shared" ref="L88" si="106">L89+L97+L98+L99</f>
        <v>270000</v>
      </c>
      <c r="M88" s="35">
        <f t="shared" si="98"/>
        <v>1</v>
      </c>
    </row>
    <row r="89" spans="1:13" s="1" customFormat="1" ht="15.75" thickTop="1" x14ac:dyDescent="0.25">
      <c r="A89" s="1">
        <f t="shared" si="97"/>
        <v>1</v>
      </c>
      <c r="B89" s="78" t="s">
        <v>1</v>
      </c>
      <c r="C89" s="5" t="s">
        <v>22</v>
      </c>
      <c r="D89" s="6">
        <f t="shared" ref="D89:J89" si="107">SUM(D90:D96)</f>
        <v>270000</v>
      </c>
      <c r="E89" s="6">
        <f t="shared" si="107"/>
        <v>270000</v>
      </c>
      <c r="F89" s="6">
        <f t="shared" si="107"/>
        <v>270000</v>
      </c>
      <c r="G89" s="6">
        <f t="shared" si="107"/>
        <v>270000</v>
      </c>
      <c r="H89" s="6">
        <f t="shared" si="107"/>
        <v>247500</v>
      </c>
      <c r="I89" s="6">
        <f t="shared" si="107"/>
        <v>22500</v>
      </c>
      <c r="J89" s="23">
        <f t="shared" si="107"/>
        <v>0</v>
      </c>
      <c r="K89" s="35">
        <f t="shared" si="96"/>
        <v>0.91666666666666663</v>
      </c>
      <c r="L89" s="6">
        <f t="shared" ref="L89" si="108">SUM(L90:L96)</f>
        <v>270000</v>
      </c>
      <c r="M89" s="35">
        <f t="shared" si="98"/>
        <v>1</v>
      </c>
    </row>
    <row r="90" spans="1:13" s="1" customFormat="1" x14ac:dyDescent="0.25">
      <c r="A90" s="1">
        <f t="shared" si="97"/>
        <v>0</v>
      </c>
      <c r="B90" s="79"/>
      <c r="C90" s="11" t="s">
        <v>27</v>
      </c>
      <c r="D90" s="12"/>
      <c r="E90" s="12"/>
      <c r="F90" s="12"/>
      <c r="G90" s="12"/>
      <c r="H90" s="12"/>
      <c r="I90" s="12">
        <f t="shared" ref="I90:I99" si="109">G90-H90</f>
        <v>0</v>
      </c>
      <c r="J90" s="24">
        <f t="shared" ref="J90:J99" si="110">F90-G90</f>
        <v>0</v>
      </c>
      <c r="K90" s="35" t="e">
        <f t="shared" si="96"/>
        <v>#DIV/0!</v>
      </c>
      <c r="L90" s="12"/>
      <c r="M90" s="35" t="e">
        <f t="shared" si="98"/>
        <v>#DIV/0!</v>
      </c>
    </row>
    <row r="91" spans="1:13" s="1" customFormat="1" x14ac:dyDescent="0.25">
      <c r="A91" s="1">
        <f t="shared" si="97"/>
        <v>1</v>
      </c>
      <c r="B91" s="79"/>
      <c r="C91" s="13" t="s">
        <v>28</v>
      </c>
      <c r="D91" s="14">
        <v>270000</v>
      </c>
      <c r="E91" s="14">
        <v>270000</v>
      </c>
      <c r="F91" s="14">
        <v>270000</v>
      </c>
      <c r="G91" s="14">
        <f>247500+22500</f>
        <v>270000</v>
      </c>
      <c r="H91" s="14">
        <v>247500</v>
      </c>
      <c r="I91" s="14">
        <f t="shared" si="109"/>
        <v>22500</v>
      </c>
      <c r="J91" s="25">
        <f t="shared" si="110"/>
        <v>0</v>
      </c>
      <c r="K91" s="35">
        <f t="shared" si="96"/>
        <v>0.91666666666666663</v>
      </c>
      <c r="L91" s="14">
        <f>H91+I91</f>
        <v>270000</v>
      </c>
      <c r="M91" s="35">
        <f t="shared" si="98"/>
        <v>1</v>
      </c>
    </row>
    <row r="92" spans="1:13" s="1" customFormat="1" x14ac:dyDescent="0.25">
      <c r="A92" s="1">
        <f t="shared" si="97"/>
        <v>0</v>
      </c>
      <c r="B92" s="79"/>
      <c r="C92" s="13" t="s">
        <v>29</v>
      </c>
      <c r="D92" s="14"/>
      <c r="E92" s="14"/>
      <c r="F92" s="14"/>
      <c r="G92" s="14"/>
      <c r="H92" s="14"/>
      <c r="I92" s="14">
        <f t="shared" si="109"/>
        <v>0</v>
      </c>
      <c r="J92" s="25">
        <f t="shared" si="110"/>
        <v>0</v>
      </c>
      <c r="K92" s="35" t="e">
        <f t="shared" si="96"/>
        <v>#DIV/0!</v>
      </c>
      <c r="L92" s="14"/>
      <c r="M92" s="35" t="e">
        <f t="shared" si="98"/>
        <v>#DIV/0!</v>
      </c>
    </row>
    <row r="93" spans="1:13" s="1" customFormat="1" x14ac:dyDescent="0.25">
      <c r="A93" s="1">
        <f t="shared" si="97"/>
        <v>0</v>
      </c>
      <c r="B93" s="79"/>
      <c r="C93" s="13" t="s">
        <v>30</v>
      </c>
      <c r="D93" s="14"/>
      <c r="E93" s="14"/>
      <c r="F93" s="14"/>
      <c r="G93" s="14"/>
      <c r="H93" s="14"/>
      <c r="I93" s="14">
        <f t="shared" si="109"/>
        <v>0</v>
      </c>
      <c r="J93" s="25">
        <f t="shared" si="110"/>
        <v>0</v>
      </c>
      <c r="K93" s="35" t="e">
        <f t="shared" si="96"/>
        <v>#DIV/0!</v>
      </c>
      <c r="L93" s="14"/>
      <c r="M93" s="35" t="e">
        <f t="shared" si="98"/>
        <v>#DIV/0!</v>
      </c>
    </row>
    <row r="94" spans="1:13" s="1" customFormat="1" x14ac:dyDescent="0.25">
      <c r="A94" s="1">
        <f t="shared" si="97"/>
        <v>0</v>
      </c>
      <c r="B94" s="79"/>
      <c r="C94" s="13" t="s">
        <v>31</v>
      </c>
      <c r="D94" s="14"/>
      <c r="E94" s="14"/>
      <c r="F94" s="14"/>
      <c r="G94" s="14"/>
      <c r="H94" s="14"/>
      <c r="I94" s="14">
        <f t="shared" si="109"/>
        <v>0</v>
      </c>
      <c r="J94" s="25">
        <f t="shared" si="110"/>
        <v>0</v>
      </c>
      <c r="K94" s="35" t="e">
        <f t="shared" si="96"/>
        <v>#DIV/0!</v>
      </c>
      <c r="L94" s="14"/>
      <c r="M94" s="35" t="e">
        <f t="shared" si="98"/>
        <v>#DIV/0!</v>
      </c>
    </row>
    <row r="95" spans="1:13" s="1" customFormat="1" x14ac:dyDescent="0.25">
      <c r="A95" s="1">
        <f t="shared" si="97"/>
        <v>0</v>
      </c>
      <c r="B95" s="79"/>
      <c r="C95" s="13" t="s">
        <v>32</v>
      </c>
      <c r="D95" s="14"/>
      <c r="E95" s="14"/>
      <c r="F95" s="14"/>
      <c r="G95" s="14"/>
      <c r="H95" s="14"/>
      <c r="I95" s="14">
        <f t="shared" si="109"/>
        <v>0</v>
      </c>
      <c r="J95" s="25">
        <f t="shared" si="110"/>
        <v>0</v>
      </c>
      <c r="K95" s="35" t="e">
        <f t="shared" si="96"/>
        <v>#DIV/0!</v>
      </c>
      <c r="L95" s="14"/>
      <c r="M95" s="35" t="e">
        <f t="shared" si="98"/>
        <v>#DIV/0!</v>
      </c>
    </row>
    <row r="96" spans="1:13" s="1" customFormat="1" x14ac:dyDescent="0.25">
      <c r="A96" s="1">
        <f t="shared" si="97"/>
        <v>0</v>
      </c>
      <c r="B96" s="79"/>
      <c r="C96" s="15" t="s">
        <v>33</v>
      </c>
      <c r="D96" s="16"/>
      <c r="E96" s="16"/>
      <c r="F96" s="16"/>
      <c r="G96" s="16"/>
      <c r="H96" s="16"/>
      <c r="I96" s="16">
        <f t="shared" si="109"/>
        <v>0</v>
      </c>
      <c r="J96" s="26">
        <f t="shared" si="110"/>
        <v>0</v>
      </c>
      <c r="K96" s="35" t="e">
        <f t="shared" si="96"/>
        <v>#DIV/0!</v>
      </c>
      <c r="L96" s="16"/>
      <c r="M96" s="35" t="e">
        <f t="shared" si="98"/>
        <v>#DIV/0!</v>
      </c>
    </row>
    <row r="97" spans="1:14" s="1" customFormat="1" x14ac:dyDescent="0.25">
      <c r="A97" s="1">
        <f t="shared" si="97"/>
        <v>0</v>
      </c>
      <c r="B97" s="79"/>
      <c r="C97" s="7" t="s">
        <v>23</v>
      </c>
      <c r="D97" s="8"/>
      <c r="E97" s="8"/>
      <c r="F97" s="8"/>
      <c r="G97" s="8"/>
      <c r="H97" s="8"/>
      <c r="I97" s="8">
        <f t="shared" si="109"/>
        <v>0</v>
      </c>
      <c r="J97" s="27">
        <f t="shared" si="110"/>
        <v>0</v>
      </c>
      <c r="K97" s="35" t="e">
        <f t="shared" si="96"/>
        <v>#DIV/0!</v>
      </c>
      <c r="L97" s="8"/>
      <c r="M97" s="35" t="e">
        <f t="shared" si="98"/>
        <v>#DIV/0!</v>
      </c>
    </row>
    <row r="98" spans="1:14" s="1" customFormat="1" x14ac:dyDescent="0.25">
      <c r="A98" s="1">
        <f t="shared" si="97"/>
        <v>0</v>
      </c>
      <c r="B98" s="79"/>
      <c r="C98" s="7" t="s">
        <v>24</v>
      </c>
      <c r="D98" s="8"/>
      <c r="E98" s="8"/>
      <c r="F98" s="8"/>
      <c r="G98" s="8"/>
      <c r="H98" s="8"/>
      <c r="I98" s="8">
        <f t="shared" si="109"/>
        <v>0</v>
      </c>
      <c r="J98" s="27">
        <f t="shared" si="110"/>
        <v>0</v>
      </c>
      <c r="K98" s="35" t="e">
        <f t="shared" si="96"/>
        <v>#DIV/0!</v>
      </c>
      <c r="L98" s="8"/>
      <c r="M98" s="35" t="e">
        <f t="shared" si="98"/>
        <v>#DIV/0!</v>
      </c>
    </row>
    <row r="99" spans="1:14" s="1" customFormat="1" ht="15.75" thickBot="1" x14ac:dyDescent="0.3">
      <c r="A99" s="1">
        <f t="shared" si="97"/>
        <v>0</v>
      </c>
      <c r="B99" s="80"/>
      <c r="C99" s="9" t="s">
        <v>25</v>
      </c>
      <c r="D99" s="10"/>
      <c r="E99" s="10"/>
      <c r="F99" s="10"/>
      <c r="G99" s="10"/>
      <c r="H99" s="10"/>
      <c r="I99" s="10">
        <f t="shared" si="109"/>
        <v>0</v>
      </c>
      <c r="J99" s="28">
        <f t="shared" si="110"/>
        <v>0</v>
      </c>
      <c r="K99" s="35" t="e">
        <f t="shared" si="96"/>
        <v>#DIV/0!</v>
      </c>
      <c r="L99" s="10"/>
      <c r="M99" s="35" t="e">
        <f t="shared" si="98"/>
        <v>#DIV/0!</v>
      </c>
    </row>
    <row r="100" spans="1:14" ht="42" thickTop="1" thickBot="1" x14ac:dyDescent="0.3">
      <c r="A100" s="1">
        <f t="shared" si="97"/>
        <v>1</v>
      </c>
      <c r="B100" s="2" t="s">
        <v>15</v>
      </c>
      <c r="C100" s="3" t="s">
        <v>34</v>
      </c>
      <c r="D100" s="4">
        <f t="shared" ref="D100:J100" si="111">D101+D109+D110+D111</f>
        <v>1000000</v>
      </c>
      <c r="E100" s="4">
        <f t="shared" si="111"/>
        <v>879000</v>
      </c>
      <c r="F100" s="4">
        <f t="shared" si="111"/>
        <v>879000</v>
      </c>
      <c r="G100" s="4">
        <f t="shared" si="111"/>
        <v>874123.37</v>
      </c>
      <c r="H100" s="4">
        <f t="shared" si="111"/>
        <v>794489.1</v>
      </c>
      <c r="I100" s="4">
        <f t="shared" si="111"/>
        <v>79634.270000000019</v>
      </c>
      <c r="J100" s="29">
        <f t="shared" si="111"/>
        <v>4876.6300000000047</v>
      </c>
      <c r="K100" s="35">
        <f t="shared" si="96"/>
        <v>0.90385563139931735</v>
      </c>
      <c r="L100" s="4">
        <f t="shared" ref="L100" si="112">L101+L109+L110+L111</f>
        <v>854872.1</v>
      </c>
      <c r="M100" s="35">
        <f t="shared" si="98"/>
        <v>0.97255073947667803</v>
      </c>
    </row>
    <row r="101" spans="1:14" s="1" customFormat="1" ht="15.75" thickTop="1" x14ac:dyDescent="0.25">
      <c r="A101" s="1">
        <f t="shared" si="97"/>
        <v>1</v>
      </c>
      <c r="B101" s="78" t="s">
        <v>1</v>
      </c>
      <c r="C101" s="5" t="s">
        <v>22</v>
      </c>
      <c r="D101" s="6">
        <f t="shared" ref="D101:J101" si="113">SUM(D102:D108)</f>
        <v>1000000</v>
      </c>
      <c r="E101" s="6">
        <f t="shared" si="113"/>
        <v>879000</v>
      </c>
      <c r="F101" s="6">
        <f t="shared" si="113"/>
        <v>879000</v>
      </c>
      <c r="G101" s="6">
        <f t="shared" si="113"/>
        <v>874123.37</v>
      </c>
      <c r="H101" s="6">
        <f t="shared" si="113"/>
        <v>794489.1</v>
      </c>
      <c r="I101" s="6">
        <f t="shared" si="113"/>
        <v>79634.270000000019</v>
      </c>
      <c r="J101" s="23">
        <f t="shared" si="113"/>
        <v>4876.6300000000047</v>
      </c>
      <c r="K101" s="35">
        <f t="shared" si="96"/>
        <v>0.90385563139931735</v>
      </c>
      <c r="L101" s="6">
        <f t="shared" ref="L101" si="114">SUM(L102:L108)</f>
        <v>854872.1</v>
      </c>
      <c r="M101" s="35">
        <f t="shared" si="98"/>
        <v>0.97255073947667803</v>
      </c>
    </row>
    <row r="102" spans="1:14" s="1" customFormat="1" x14ac:dyDescent="0.25">
      <c r="A102" s="1">
        <f t="shared" si="97"/>
        <v>0</v>
      </c>
      <c r="B102" s="79"/>
      <c r="C102" s="11" t="s">
        <v>27</v>
      </c>
      <c r="D102" s="12"/>
      <c r="E102" s="12"/>
      <c r="F102" s="12"/>
      <c r="G102" s="12"/>
      <c r="H102" s="12"/>
      <c r="I102" s="12">
        <f t="shared" ref="I102:I111" si="115">G102-H102</f>
        <v>0</v>
      </c>
      <c r="J102" s="24">
        <f t="shared" ref="J102:J111" si="116">F102-G102</f>
        <v>0</v>
      </c>
      <c r="K102" s="35" t="e">
        <f t="shared" si="96"/>
        <v>#DIV/0!</v>
      </c>
      <c r="L102" s="12"/>
      <c r="M102" s="35" t="e">
        <f t="shared" si="98"/>
        <v>#DIV/0!</v>
      </c>
    </row>
    <row r="103" spans="1:14" s="1" customFormat="1" x14ac:dyDescent="0.25">
      <c r="A103" s="1">
        <f t="shared" si="97"/>
        <v>1</v>
      </c>
      <c r="B103" s="79"/>
      <c r="C103" s="13" t="s">
        <v>28</v>
      </c>
      <c r="D103" s="14">
        <v>1000000</v>
      </c>
      <c r="E103" s="14">
        <v>879000</v>
      </c>
      <c r="F103" s="14">
        <v>879000</v>
      </c>
      <c r="G103" s="14">
        <v>874123.37</v>
      </c>
      <c r="H103" s="14">
        <v>794489.1</v>
      </c>
      <c r="I103" s="14">
        <f t="shared" si="115"/>
        <v>79634.270000000019</v>
      </c>
      <c r="J103" s="25">
        <f>F103-G103</f>
        <v>4876.6300000000047</v>
      </c>
      <c r="K103" s="35">
        <f t="shared" si="96"/>
        <v>0.90385563139931735</v>
      </c>
      <c r="L103" s="14">
        <f>H103+18900+38333+3150</f>
        <v>854872.1</v>
      </c>
      <c r="M103" s="35">
        <f t="shared" si="98"/>
        <v>0.97255073947667803</v>
      </c>
      <c r="N103" s="30"/>
    </row>
    <row r="104" spans="1:14" s="1" customFormat="1" x14ac:dyDescent="0.25">
      <c r="A104" s="1">
        <f t="shared" si="97"/>
        <v>0</v>
      </c>
      <c r="B104" s="79"/>
      <c r="C104" s="13" t="s">
        <v>29</v>
      </c>
      <c r="D104" s="14"/>
      <c r="E104" s="14"/>
      <c r="F104" s="14"/>
      <c r="G104" s="14"/>
      <c r="H104" s="14"/>
      <c r="I104" s="14">
        <f t="shared" si="115"/>
        <v>0</v>
      </c>
      <c r="J104" s="25">
        <f t="shared" si="116"/>
        <v>0</v>
      </c>
      <c r="K104" s="35" t="e">
        <f t="shared" si="96"/>
        <v>#DIV/0!</v>
      </c>
      <c r="L104" s="14"/>
      <c r="M104" s="35" t="e">
        <f t="shared" si="98"/>
        <v>#DIV/0!</v>
      </c>
    </row>
    <row r="105" spans="1:14" s="1" customFormat="1" x14ac:dyDescent="0.25">
      <c r="A105" s="1">
        <f t="shared" si="97"/>
        <v>0</v>
      </c>
      <c r="B105" s="79"/>
      <c r="C105" s="13" t="s">
        <v>30</v>
      </c>
      <c r="D105" s="14"/>
      <c r="E105" s="14"/>
      <c r="F105" s="14"/>
      <c r="G105" s="14"/>
      <c r="H105" s="14"/>
      <c r="I105" s="14">
        <f t="shared" si="115"/>
        <v>0</v>
      </c>
      <c r="J105" s="25">
        <f t="shared" si="116"/>
        <v>0</v>
      </c>
      <c r="K105" s="35" t="e">
        <f t="shared" si="96"/>
        <v>#DIV/0!</v>
      </c>
      <c r="L105" s="14"/>
      <c r="M105" s="35" t="e">
        <f t="shared" si="98"/>
        <v>#DIV/0!</v>
      </c>
    </row>
    <row r="106" spans="1:14" s="1" customFormat="1" x14ac:dyDescent="0.25">
      <c r="A106" s="1">
        <f t="shared" si="97"/>
        <v>0</v>
      </c>
      <c r="B106" s="79"/>
      <c r="C106" s="13" t="s">
        <v>31</v>
      </c>
      <c r="D106" s="14"/>
      <c r="E106" s="14"/>
      <c r="F106" s="14"/>
      <c r="G106" s="14"/>
      <c r="H106" s="14"/>
      <c r="I106" s="14">
        <f t="shared" si="115"/>
        <v>0</v>
      </c>
      <c r="J106" s="25">
        <f t="shared" si="116"/>
        <v>0</v>
      </c>
      <c r="K106" s="35" t="e">
        <f t="shared" si="96"/>
        <v>#DIV/0!</v>
      </c>
      <c r="L106" s="14"/>
      <c r="M106" s="35" t="e">
        <f t="shared" si="98"/>
        <v>#DIV/0!</v>
      </c>
    </row>
    <row r="107" spans="1:14" s="1" customFormat="1" x14ac:dyDescent="0.25">
      <c r="A107" s="1">
        <f t="shared" si="97"/>
        <v>0</v>
      </c>
      <c r="B107" s="79"/>
      <c r="C107" s="13" t="s">
        <v>32</v>
      </c>
      <c r="D107" s="14"/>
      <c r="E107" s="14"/>
      <c r="F107" s="14"/>
      <c r="G107" s="14"/>
      <c r="H107" s="14"/>
      <c r="I107" s="14">
        <f t="shared" si="115"/>
        <v>0</v>
      </c>
      <c r="J107" s="25">
        <f t="shared" si="116"/>
        <v>0</v>
      </c>
      <c r="K107" s="35" t="e">
        <f t="shared" si="96"/>
        <v>#DIV/0!</v>
      </c>
      <c r="L107" s="14"/>
      <c r="M107" s="35" t="e">
        <f t="shared" si="98"/>
        <v>#DIV/0!</v>
      </c>
    </row>
    <row r="108" spans="1:14" s="1" customFormat="1" x14ac:dyDescent="0.25">
      <c r="A108" s="1">
        <f t="shared" si="97"/>
        <v>0</v>
      </c>
      <c r="B108" s="79"/>
      <c r="C108" s="15" t="s">
        <v>33</v>
      </c>
      <c r="D108" s="16"/>
      <c r="E108" s="16"/>
      <c r="F108" s="16"/>
      <c r="G108" s="16"/>
      <c r="H108" s="16"/>
      <c r="I108" s="16">
        <f t="shared" si="115"/>
        <v>0</v>
      </c>
      <c r="J108" s="26">
        <f t="shared" si="116"/>
        <v>0</v>
      </c>
      <c r="K108" s="35" t="e">
        <f t="shared" si="96"/>
        <v>#DIV/0!</v>
      </c>
      <c r="L108" s="16"/>
      <c r="M108" s="35" t="e">
        <f t="shared" si="98"/>
        <v>#DIV/0!</v>
      </c>
    </row>
    <row r="109" spans="1:14" s="1" customFormat="1" x14ac:dyDescent="0.25">
      <c r="A109" s="1">
        <f t="shared" si="97"/>
        <v>0</v>
      </c>
      <c r="B109" s="79"/>
      <c r="C109" s="7" t="s">
        <v>23</v>
      </c>
      <c r="D109" s="8"/>
      <c r="E109" s="8"/>
      <c r="F109" s="8"/>
      <c r="G109" s="8"/>
      <c r="H109" s="8"/>
      <c r="I109" s="8">
        <f t="shared" si="115"/>
        <v>0</v>
      </c>
      <c r="J109" s="27">
        <f t="shared" si="116"/>
        <v>0</v>
      </c>
      <c r="K109" s="35" t="e">
        <f t="shared" si="96"/>
        <v>#DIV/0!</v>
      </c>
      <c r="L109" s="8"/>
      <c r="M109" s="35" t="e">
        <f t="shared" si="98"/>
        <v>#DIV/0!</v>
      </c>
    </row>
    <row r="110" spans="1:14" s="1" customFormat="1" x14ac:dyDescent="0.25">
      <c r="A110" s="1">
        <f t="shared" si="97"/>
        <v>0</v>
      </c>
      <c r="B110" s="79"/>
      <c r="C110" s="7" t="s">
        <v>24</v>
      </c>
      <c r="D110" s="8"/>
      <c r="E110" s="8"/>
      <c r="F110" s="8"/>
      <c r="G110" s="8"/>
      <c r="H110" s="8"/>
      <c r="I110" s="8">
        <f t="shared" si="115"/>
        <v>0</v>
      </c>
      <c r="J110" s="27">
        <f t="shared" si="116"/>
        <v>0</v>
      </c>
      <c r="K110" s="35" t="e">
        <f t="shared" si="96"/>
        <v>#DIV/0!</v>
      </c>
      <c r="L110" s="8"/>
      <c r="M110" s="35" t="e">
        <f t="shared" si="98"/>
        <v>#DIV/0!</v>
      </c>
    </row>
    <row r="111" spans="1:14" s="1" customFormat="1" ht="15.75" thickBot="1" x14ac:dyDescent="0.3">
      <c r="A111" s="1">
        <f t="shared" si="97"/>
        <v>0</v>
      </c>
      <c r="B111" s="80"/>
      <c r="C111" s="9" t="s">
        <v>25</v>
      </c>
      <c r="D111" s="10"/>
      <c r="E111" s="10"/>
      <c r="F111" s="10"/>
      <c r="G111" s="10"/>
      <c r="H111" s="10"/>
      <c r="I111" s="10">
        <f t="shared" si="115"/>
        <v>0</v>
      </c>
      <c r="J111" s="28">
        <f t="shared" si="116"/>
        <v>0</v>
      </c>
      <c r="K111" s="35" t="e">
        <f t="shared" si="96"/>
        <v>#DIV/0!</v>
      </c>
      <c r="L111" s="10"/>
      <c r="M111" s="35" t="e">
        <f t="shared" si="98"/>
        <v>#DIV/0!</v>
      </c>
    </row>
    <row r="112" spans="1:14" ht="39.75" thickTop="1" thickBot="1" x14ac:dyDescent="0.3">
      <c r="A112" s="1">
        <f t="shared" si="97"/>
        <v>1</v>
      </c>
      <c r="B112" s="2" t="s">
        <v>16</v>
      </c>
      <c r="C112" s="17" t="s">
        <v>35</v>
      </c>
      <c r="D112" s="4">
        <f t="shared" ref="D112:J112" si="117">D113+D121+D122+D123</f>
        <v>850000</v>
      </c>
      <c r="E112" s="4">
        <f t="shared" si="117"/>
        <v>750000</v>
      </c>
      <c r="F112" s="4">
        <f t="shared" si="117"/>
        <v>728800</v>
      </c>
      <c r="G112" s="4">
        <f t="shared" si="117"/>
        <v>728800</v>
      </c>
      <c r="H112" s="4">
        <f t="shared" si="117"/>
        <v>663293.13</v>
      </c>
      <c r="I112" s="4">
        <f t="shared" si="117"/>
        <v>65506.869999999995</v>
      </c>
      <c r="J112" s="29">
        <f t="shared" si="117"/>
        <v>0</v>
      </c>
      <c r="K112" s="35">
        <f t="shared" si="96"/>
        <v>0.91011680845225029</v>
      </c>
      <c r="L112" s="4">
        <f t="shared" ref="L112" si="118">L113+L121+L122+L123</f>
        <v>689047.0509090909</v>
      </c>
      <c r="M112" s="35">
        <f t="shared" si="98"/>
        <v>0.94545424109370324</v>
      </c>
    </row>
    <row r="113" spans="1:13" s="1" customFormat="1" ht="15.75" thickTop="1" x14ac:dyDescent="0.25">
      <c r="A113" s="1">
        <f t="shared" si="97"/>
        <v>1</v>
      </c>
      <c r="B113" s="78" t="s">
        <v>1</v>
      </c>
      <c r="C113" s="5" t="s">
        <v>22</v>
      </c>
      <c r="D113" s="6">
        <f t="shared" ref="D113:J113" si="119">SUM(D114:D120)</f>
        <v>850000</v>
      </c>
      <c r="E113" s="6">
        <f t="shared" si="119"/>
        <v>750000</v>
      </c>
      <c r="F113" s="6">
        <f t="shared" si="119"/>
        <v>728800</v>
      </c>
      <c r="G113" s="6">
        <f t="shared" si="119"/>
        <v>728800</v>
      </c>
      <c r="H113" s="6">
        <f t="shared" si="119"/>
        <v>663293.13</v>
      </c>
      <c r="I113" s="6">
        <f t="shared" si="119"/>
        <v>65506.869999999995</v>
      </c>
      <c r="J113" s="23">
        <f t="shared" si="119"/>
        <v>0</v>
      </c>
      <c r="K113" s="35">
        <f t="shared" si="96"/>
        <v>0.91011680845225029</v>
      </c>
      <c r="L113" s="6">
        <f t="shared" ref="L113" si="120">SUM(L114:L120)</f>
        <v>689047.0509090909</v>
      </c>
      <c r="M113" s="35">
        <f t="shared" si="98"/>
        <v>0.94545424109370324</v>
      </c>
    </row>
    <row r="114" spans="1:13" s="1" customFormat="1" x14ac:dyDescent="0.25">
      <c r="A114" s="1">
        <f t="shared" si="97"/>
        <v>0</v>
      </c>
      <c r="B114" s="79"/>
      <c r="C114" s="11" t="s">
        <v>27</v>
      </c>
      <c r="D114" s="12"/>
      <c r="E114" s="12"/>
      <c r="F114" s="12"/>
      <c r="G114" s="12"/>
      <c r="H114" s="12"/>
      <c r="I114" s="12">
        <f t="shared" ref="I114:I123" si="121">G114-H114</f>
        <v>0</v>
      </c>
      <c r="J114" s="24">
        <f t="shared" ref="J114:J123" si="122">F114-G114</f>
        <v>0</v>
      </c>
      <c r="K114" s="35" t="e">
        <f t="shared" si="96"/>
        <v>#DIV/0!</v>
      </c>
      <c r="L114" s="12"/>
      <c r="M114" s="35" t="e">
        <f t="shared" si="98"/>
        <v>#DIV/0!</v>
      </c>
    </row>
    <row r="115" spans="1:13" s="1" customFormat="1" x14ac:dyDescent="0.25">
      <c r="A115" s="1">
        <f t="shared" si="97"/>
        <v>1</v>
      </c>
      <c r="B115" s="79"/>
      <c r="C115" s="13" t="s">
        <v>28</v>
      </c>
      <c r="D115" s="14">
        <v>350000</v>
      </c>
      <c r="E115" s="14">
        <v>350000</v>
      </c>
      <c r="F115" s="14">
        <v>380000</v>
      </c>
      <c r="G115" s="14">
        <v>380000</v>
      </c>
      <c r="H115" s="14">
        <v>380000</v>
      </c>
      <c r="I115" s="14">
        <f t="shared" si="121"/>
        <v>0</v>
      </c>
      <c r="J115" s="25">
        <f t="shared" si="122"/>
        <v>0</v>
      </c>
      <c r="K115" s="35">
        <f t="shared" si="96"/>
        <v>1</v>
      </c>
      <c r="L115" s="14">
        <v>380000</v>
      </c>
      <c r="M115" s="35">
        <f t="shared" si="98"/>
        <v>1</v>
      </c>
    </row>
    <row r="116" spans="1:13" s="1" customFormat="1" x14ac:dyDescent="0.25">
      <c r="A116" s="1">
        <f t="shared" si="97"/>
        <v>0</v>
      </c>
      <c r="B116" s="79"/>
      <c r="C116" s="13" t="s">
        <v>29</v>
      </c>
      <c r="D116" s="14"/>
      <c r="E116" s="14"/>
      <c r="F116" s="14"/>
      <c r="G116" s="14"/>
      <c r="H116" s="14"/>
      <c r="I116" s="14">
        <f t="shared" si="121"/>
        <v>0</v>
      </c>
      <c r="J116" s="25">
        <f t="shared" si="122"/>
        <v>0</v>
      </c>
      <c r="K116" s="35" t="e">
        <f t="shared" si="96"/>
        <v>#DIV/0!</v>
      </c>
      <c r="L116" s="14"/>
      <c r="M116" s="35" t="e">
        <f t="shared" si="98"/>
        <v>#DIV/0!</v>
      </c>
    </row>
    <row r="117" spans="1:13" s="1" customFormat="1" x14ac:dyDescent="0.25">
      <c r="A117" s="1">
        <f t="shared" si="97"/>
        <v>0</v>
      </c>
      <c r="B117" s="79"/>
      <c r="C117" s="13" t="s">
        <v>30</v>
      </c>
      <c r="D117" s="14"/>
      <c r="E117" s="14"/>
      <c r="F117" s="14"/>
      <c r="G117" s="14"/>
      <c r="H117" s="14"/>
      <c r="I117" s="14">
        <f t="shared" si="121"/>
        <v>0</v>
      </c>
      <c r="J117" s="25">
        <f t="shared" si="122"/>
        <v>0</v>
      </c>
      <c r="K117" s="35" t="e">
        <f t="shared" si="96"/>
        <v>#DIV/0!</v>
      </c>
      <c r="L117" s="14"/>
      <c r="M117" s="35" t="e">
        <f t="shared" si="98"/>
        <v>#DIV/0!</v>
      </c>
    </row>
    <row r="118" spans="1:13" s="1" customFormat="1" x14ac:dyDescent="0.25">
      <c r="A118" s="1">
        <f t="shared" si="97"/>
        <v>0</v>
      </c>
      <c r="B118" s="79"/>
      <c r="C118" s="13" t="s">
        <v>31</v>
      </c>
      <c r="D118" s="14"/>
      <c r="E118" s="14"/>
      <c r="F118" s="14"/>
      <c r="G118" s="14"/>
      <c r="H118" s="14"/>
      <c r="I118" s="14">
        <f t="shared" si="121"/>
        <v>0</v>
      </c>
      <c r="J118" s="25">
        <f t="shared" si="122"/>
        <v>0</v>
      </c>
      <c r="K118" s="35" t="e">
        <f t="shared" si="96"/>
        <v>#DIV/0!</v>
      </c>
      <c r="L118" s="14"/>
      <c r="M118" s="35" t="e">
        <f t="shared" si="98"/>
        <v>#DIV/0!</v>
      </c>
    </row>
    <row r="119" spans="1:13" s="1" customFormat="1" x14ac:dyDescent="0.25">
      <c r="A119" s="1">
        <f t="shared" si="97"/>
        <v>1</v>
      </c>
      <c r="B119" s="79"/>
      <c r="C119" s="13" t="s">
        <v>32</v>
      </c>
      <c r="D119" s="14">
        <v>500000</v>
      </c>
      <c r="E119" s="14">
        <v>400000</v>
      </c>
      <c r="F119" s="14">
        <v>348800</v>
      </c>
      <c r="G119" s="14">
        <v>348800</v>
      </c>
      <c r="H119" s="14">
        <v>283293.13</v>
      </c>
      <c r="I119" s="14">
        <f>G119-H119</f>
        <v>65506.869999999995</v>
      </c>
      <c r="J119" s="25">
        <f t="shared" si="122"/>
        <v>0</v>
      </c>
      <c r="K119" s="35">
        <f t="shared" si="96"/>
        <v>0.81219360665137619</v>
      </c>
      <c r="L119" s="14">
        <f>H119/11*12</f>
        <v>309047.0509090909</v>
      </c>
      <c r="M119" s="35">
        <f t="shared" si="98"/>
        <v>0.88602938907422846</v>
      </c>
    </row>
    <row r="120" spans="1:13" s="1" customFormat="1" x14ac:dyDescent="0.25">
      <c r="A120" s="1">
        <f t="shared" si="97"/>
        <v>0</v>
      </c>
      <c r="B120" s="79"/>
      <c r="C120" s="15" t="s">
        <v>33</v>
      </c>
      <c r="D120" s="16"/>
      <c r="E120" s="16"/>
      <c r="F120" s="16"/>
      <c r="G120" s="16"/>
      <c r="H120" s="16"/>
      <c r="I120" s="16">
        <f t="shared" si="121"/>
        <v>0</v>
      </c>
      <c r="J120" s="26">
        <f t="shared" si="122"/>
        <v>0</v>
      </c>
      <c r="K120" s="35" t="e">
        <f t="shared" si="96"/>
        <v>#DIV/0!</v>
      </c>
      <c r="L120" s="16"/>
      <c r="M120" s="35" t="e">
        <f t="shared" si="98"/>
        <v>#DIV/0!</v>
      </c>
    </row>
    <row r="121" spans="1:13" s="1" customFormat="1" x14ac:dyDescent="0.25">
      <c r="A121" s="1">
        <f t="shared" si="97"/>
        <v>0</v>
      </c>
      <c r="B121" s="79"/>
      <c r="C121" s="7" t="s">
        <v>23</v>
      </c>
      <c r="D121" s="8"/>
      <c r="E121" s="8"/>
      <c r="F121" s="8"/>
      <c r="G121" s="8"/>
      <c r="H121" s="8"/>
      <c r="I121" s="8">
        <f t="shared" si="121"/>
        <v>0</v>
      </c>
      <c r="J121" s="27">
        <f t="shared" si="122"/>
        <v>0</v>
      </c>
      <c r="K121" s="35" t="e">
        <f t="shared" si="96"/>
        <v>#DIV/0!</v>
      </c>
      <c r="L121" s="8"/>
      <c r="M121" s="35" t="e">
        <f t="shared" si="98"/>
        <v>#DIV/0!</v>
      </c>
    </row>
    <row r="122" spans="1:13" s="1" customFormat="1" x14ac:dyDescent="0.25">
      <c r="A122" s="1">
        <f t="shared" si="97"/>
        <v>0</v>
      </c>
      <c r="B122" s="79"/>
      <c r="C122" s="7" t="s">
        <v>24</v>
      </c>
      <c r="D122" s="8"/>
      <c r="E122" s="8"/>
      <c r="F122" s="8"/>
      <c r="G122" s="8"/>
      <c r="H122" s="8"/>
      <c r="I122" s="8">
        <f t="shared" si="121"/>
        <v>0</v>
      </c>
      <c r="J122" s="27">
        <f t="shared" si="122"/>
        <v>0</v>
      </c>
      <c r="K122" s="35" t="e">
        <f t="shared" si="96"/>
        <v>#DIV/0!</v>
      </c>
      <c r="L122" s="8"/>
      <c r="M122" s="35" t="e">
        <f t="shared" si="98"/>
        <v>#DIV/0!</v>
      </c>
    </row>
    <row r="123" spans="1:13" s="1" customFormat="1" ht="15.75" thickBot="1" x14ac:dyDescent="0.3">
      <c r="A123" s="1">
        <f t="shared" si="97"/>
        <v>0</v>
      </c>
      <c r="B123" s="80"/>
      <c r="C123" s="9" t="s">
        <v>25</v>
      </c>
      <c r="D123" s="10"/>
      <c r="E123" s="10"/>
      <c r="F123" s="10"/>
      <c r="G123" s="10"/>
      <c r="H123" s="10"/>
      <c r="I123" s="10">
        <f t="shared" si="121"/>
        <v>0</v>
      </c>
      <c r="J123" s="28">
        <f t="shared" si="122"/>
        <v>0</v>
      </c>
      <c r="K123" s="35" t="e">
        <f t="shared" si="96"/>
        <v>#DIV/0!</v>
      </c>
      <c r="L123" s="10"/>
      <c r="M123" s="35" t="e">
        <f t="shared" si="98"/>
        <v>#DIV/0!</v>
      </c>
    </row>
    <row r="124" spans="1:13" ht="42" thickTop="1" thickBot="1" x14ac:dyDescent="0.3">
      <c r="A124" s="1">
        <f t="shared" si="97"/>
        <v>1</v>
      </c>
      <c r="B124" s="2" t="s">
        <v>17</v>
      </c>
      <c r="C124" s="3" t="s">
        <v>36</v>
      </c>
      <c r="D124" s="4">
        <f t="shared" ref="D124:J124" si="123">D125+D133+D134+D135</f>
        <v>700000</v>
      </c>
      <c r="E124" s="4">
        <f t="shared" si="123"/>
        <v>442631</v>
      </c>
      <c r="F124" s="4">
        <f t="shared" si="123"/>
        <v>442631</v>
      </c>
      <c r="G124" s="4">
        <f t="shared" si="123"/>
        <v>438587.28</v>
      </c>
      <c r="H124" s="4">
        <f t="shared" si="123"/>
        <v>403294.48000000004</v>
      </c>
      <c r="I124" s="4">
        <f t="shared" si="123"/>
        <v>35292.799999999988</v>
      </c>
      <c r="J124" s="29">
        <f t="shared" si="123"/>
        <v>4043.7199999999721</v>
      </c>
      <c r="K124" s="35">
        <f t="shared" si="96"/>
        <v>0.91113021907638647</v>
      </c>
      <c r="L124" s="4">
        <f t="shared" ref="L124" si="124">L125+L133+L134+L135</f>
        <v>438587.28</v>
      </c>
      <c r="M124" s="35">
        <f t="shared" si="98"/>
        <v>0.99086435428155739</v>
      </c>
    </row>
    <row r="125" spans="1:13" s="1" customFormat="1" ht="15.75" thickTop="1" x14ac:dyDescent="0.25">
      <c r="A125" s="1">
        <f t="shared" si="97"/>
        <v>1</v>
      </c>
      <c r="B125" s="78" t="s">
        <v>1</v>
      </c>
      <c r="C125" s="5" t="s">
        <v>22</v>
      </c>
      <c r="D125" s="6">
        <f t="shared" ref="D125:J125" si="125">SUM(D126:D132)</f>
        <v>700000</v>
      </c>
      <c r="E125" s="6">
        <f t="shared" si="125"/>
        <v>442631</v>
      </c>
      <c r="F125" s="6">
        <f t="shared" si="125"/>
        <v>442631</v>
      </c>
      <c r="G125" s="6">
        <f t="shared" si="125"/>
        <v>438587.28</v>
      </c>
      <c r="H125" s="6">
        <f t="shared" si="125"/>
        <v>403294.48000000004</v>
      </c>
      <c r="I125" s="6">
        <f t="shared" si="125"/>
        <v>35292.799999999988</v>
      </c>
      <c r="J125" s="23">
        <f t="shared" si="125"/>
        <v>4043.7199999999721</v>
      </c>
      <c r="K125" s="35">
        <f t="shared" si="96"/>
        <v>0.91113021907638647</v>
      </c>
      <c r="L125" s="6">
        <f t="shared" ref="L125" si="126">SUM(L126:L132)</f>
        <v>438587.28</v>
      </c>
      <c r="M125" s="35">
        <f t="shared" si="98"/>
        <v>0.99086435428155739</v>
      </c>
    </row>
    <row r="126" spans="1:13" s="1" customFormat="1" x14ac:dyDescent="0.25">
      <c r="A126" s="1">
        <f t="shared" si="97"/>
        <v>0</v>
      </c>
      <c r="B126" s="79"/>
      <c r="C126" s="11" t="s">
        <v>27</v>
      </c>
      <c r="D126" s="12"/>
      <c r="E126" s="12"/>
      <c r="F126" s="12"/>
      <c r="G126" s="12"/>
      <c r="H126" s="12"/>
      <c r="I126" s="12">
        <f t="shared" ref="I126:I135" si="127">G126-H126</f>
        <v>0</v>
      </c>
      <c r="J126" s="24">
        <f t="shared" ref="J126:J135" si="128">F126-G126</f>
        <v>0</v>
      </c>
      <c r="K126" s="35" t="e">
        <f t="shared" si="96"/>
        <v>#DIV/0!</v>
      </c>
      <c r="L126" s="12"/>
      <c r="M126" s="35" t="e">
        <f t="shared" si="98"/>
        <v>#DIV/0!</v>
      </c>
    </row>
    <row r="127" spans="1:13" s="1" customFormat="1" x14ac:dyDescent="0.25">
      <c r="A127" s="1">
        <f t="shared" si="97"/>
        <v>1</v>
      </c>
      <c r="B127" s="79"/>
      <c r="C127" s="13" t="s">
        <v>28</v>
      </c>
      <c r="D127" s="14">
        <v>700000</v>
      </c>
      <c r="E127" s="14">
        <v>442631</v>
      </c>
      <c r="F127" s="14">
        <v>442631</v>
      </c>
      <c r="G127" s="32">
        <v>438587.28</v>
      </c>
      <c r="H127" s="14">
        <v>403294.48000000004</v>
      </c>
      <c r="I127" s="14">
        <f t="shared" si="127"/>
        <v>35292.799999999988</v>
      </c>
      <c r="J127" s="25">
        <f>F127-G127</f>
        <v>4043.7199999999721</v>
      </c>
      <c r="K127" s="35">
        <f t="shared" si="96"/>
        <v>0.91113021907638647</v>
      </c>
      <c r="L127" s="32">
        <f>H127+I127</f>
        <v>438587.28</v>
      </c>
      <c r="M127" s="35">
        <f t="shared" si="98"/>
        <v>0.99086435428155739</v>
      </c>
    </row>
    <row r="128" spans="1:13" s="1" customFormat="1" x14ac:dyDescent="0.25">
      <c r="A128" s="1">
        <f t="shared" si="97"/>
        <v>0</v>
      </c>
      <c r="B128" s="79"/>
      <c r="C128" s="13" t="s">
        <v>29</v>
      </c>
      <c r="D128" s="14"/>
      <c r="E128" s="14"/>
      <c r="F128" s="14"/>
      <c r="G128" s="14"/>
      <c r="H128" s="14"/>
      <c r="I128" s="14">
        <f t="shared" si="127"/>
        <v>0</v>
      </c>
      <c r="J128" s="25">
        <f t="shared" si="128"/>
        <v>0</v>
      </c>
      <c r="K128" s="35" t="e">
        <f t="shared" si="96"/>
        <v>#DIV/0!</v>
      </c>
      <c r="L128" s="14"/>
      <c r="M128" s="35" t="e">
        <f t="shared" si="98"/>
        <v>#DIV/0!</v>
      </c>
    </row>
    <row r="129" spans="1:13" s="1" customFormat="1" x14ac:dyDescent="0.25">
      <c r="A129" s="1">
        <f t="shared" si="97"/>
        <v>0</v>
      </c>
      <c r="B129" s="79"/>
      <c r="C129" s="13" t="s">
        <v>30</v>
      </c>
      <c r="D129" s="14"/>
      <c r="E129" s="14"/>
      <c r="F129" s="14"/>
      <c r="G129" s="14"/>
      <c r="H129" s="14"/>
      <c r="I129" s="14">
        <f t="shared" si="127"/>
        <v>0</v>
      </c>
      <c r="J129" s="25">
        <f t="shared" si="128"/>
        <v>0</v>
      </c>
      <c r="K129" s="35" t="e">
        <f t="shared" si="96"/>
        <v>#DIV/0!</v>
      </c>
      <c r="L129" s="14"/>
      <c r="M129" s="35" t="e">
        <f t="shared" si="98"/>
        <v>#DIV/0!</v>
      </c>
    </row>
    <row r="130" spans="1:13" s="1" customFormat="1" x14ac:dyDescent="0.25">
      <c r="A130" s="1">
        <f t="shared" si="97"/>
        <v>0</v>
      </c>
      <c r="B130" s="79"/>
      <c r="C130" s="13" t="s">
        <v>31</v>
      </c>
      <c r="D130" s="14"/>
      <c r="E130" s="14"/>
      <c r="F130" s="14"/>
      <c r="G130" s="14"/>
      <c r="H130" s="14"/>
      <c r="I130" s="14">
        <f t="shared" si="127"/>
        <v>0</v>
      </c>
      <c r="J130" s="25">
        <f t="shared" si="128"/>
        <v>0</v>
      </c>
      <c r="K130" s="35" t="e">
        <f t="shared" si="96"/>
        <v>#DIV/0!</v>
      </c>
      <c r="L130" s="14"/>
      <c r="M130" s="35" t="e">
        <f t="shared" si="98"/>
        <v>#DIV/0!</v>
      </c>
    </row>
    <row r="131" spans="1:13" s="1" customFormat="1" x14ac:dyDescent="0.25">
      <c r="A131" s="1">
        <f t="shared" si="97"/>
        <v>0</v>
      </c>
      <c r="B131" s="79"/>
      <c r="C131" s="13" t="s">
        <v>32</v>
      </c>
      <c r="D131" s="14"/>
      <c r="E131" s="14"/>
      <c r="F131" s="14"/>
      <c r="G131" s="14"/>
      <c r="H131" s="14"/>
      <c r="I131" s="14">
        <f t="shared" si="127"/>
        <v>0</v>
      </c>
      <c r="J131" s="25">
        <f t="shared" si="128"/>
        <v>0</v>
      </c>
      <c r="K131" s="35" t="e">
        <f t="shared" si="96"/>
        <v>#DIV/0!</v>
      </c>
      <c r="L131" s="14"/>
      <c r="M131" s="35" t="e">
        <f t="shared" si="98"/>
        <v>#DIV/0!</v>
      </c>
    </row>
    <row r="132" spans="1:13" s="1" customFormat="1" x14ac:dyDescent="0.25">
      <c r="A132" s="1">
        <f t="shared" si="97"/>
        <v>0</v>
      </c>
      <c r="B132" s="79"/>
      <c r="C132" s="15" t="s">
        <v>33</v>
      </c>
      <c r="D132" s="16"/>
      <c r="E132" s="16"/>
      <c r="F132" s="16"/>
      <c r="G132" s="16"/>
      <c r="H132" s="16"/>
      <c r="I132" s="16">
        <f t="shared" si="127"/>
        <v>0</v>
      </c>
      <c r="J132" s="26">
        <f t="shared" si="128"/>
        <v>0</v>
      </c>
      <c r="K132" s="35" t="e">
        <f t="shared" ref="K132:K162" si="129">H132/F132</f>
        <v>#DIV/0!</v>
      </c>
      <c r="L132" s="16"/>
      <c r="M132" s="35" t="e">
        <f t="shared" si="98"/>
        <v>#DIV/0!</v>
      </c>
    </row>
    <row r="133" spans="1:13" s="1" customFormat="1" x14ac:dyDescent="0.25">
      <c r="A133" s="1">
        <f t="shared" ref="A133:A171" si="130">IF((D133+E133+F133+G133+H133+I133)&gt;0,1,0)</f>
        <v>0</v>
      </c>
      <c r="B133" s="79"/>
      <c r="C133" s="7" t="s">
        <v>23</v>
      </c>
      <c r="D133" s="8"/>
      <c r="E133" s="8"/>
      <c r="F133" s="8"/>
      <c r="G133" s="8"/>
      <c r="H133" s="8"/>
      <c r="I133" s="8">
        <f t="shared" si="127"/>
        <v>0</v>
      </c>
      <c r="J133" s="27">
        <f t="shared" si="128"/>
        <v>0</v>
      </c>
      <c r="K133" s="35" t="e">
        <f t="shared" si="129"/>
        <v>#DIV/0!</v>
      </c>
      <c r="L133" s="8"/>
      <c r="M133" s="35" t="e">
        <f t="shared" ref="M133:M171" si="131">L133/F133</f>
        <v>#DIV/0!</v>
      </c>
    </row>
    <row r="134" spans="1:13" s="1" customFormat="1" x14ac:dyDescent="0.25">
      <c r="A134" s="1">
        <f t="shared" si="130"/>
        <v>0</v>
      </c>
      <c r="B134" s="79"/>
      <c r="C134" s="7" t="s">
        <v>24</v>
      </c>
      <c r="D134" s="8"/>
      <c r="E134" s="8"/>
      <c r="F134" s="8"/>
      <c r="G134" s="8"/>
      <c r="H134" s="8"/>
      <c r="I134" s="8">
        <f t="shared" si="127"/>
        <v>0</v>
      </c>
      <c r="J134" s="27">
        <f t="shared" si="128"/>
        <v>0</v>
      </c>
      <c r="K134" s="35" t="e">
        <f t="shared" si="129"/>
        <v>#DIV/0!</v>
      </c>
      <c r="L134" s="8"/>
      <c r="M134" s="35" t="e">
        <f t="shared" si="131"/>
        <v>#DIV/0!</v>
      </c>
    </row>
    <row r="135" spans="1:13" s="1" customFormat="1" ht="15.75" thickBot="1" x14ac:dyDescent="0.3">
      <c r="A135" s="1">
        <f t="shared" si="130"/>
        <v>0</v>
      </c>
      <c r="B135" s="80"/>
      <c r="C135" s="9" t="s">
        <v>25</v>
      </c>
      <c r="D135" s="10"/>
      <c r="E135" s="10"/>
      <c r="F135" s="10"/>
      <c r="G135" s="10"/>
      <c r="H135" s="10"/>
      <c r="I135" s="10">
        <f t="shared" si="127"/>
        <v>0</v>
      </c>
      <c r="J135" s="28">
        <f t="shared" si="128"/>
        <v>0</v>
      </c>
      <c r="K135" s="35" t="e">
        <f t="shared" si="129"/>
        <v>#DIV/0!</v>
      </c>
      <c r="L135" s="10"/>
      <c r="M135" s="35" t="e">
        <f t="shared" si="131"/>
        <v>#DIV/0!</v>
      </c>
    </row>
    <row r="136" spans="1:13" ht="78" thickTop="1" thickBot="1" x14ac:dyDescent="0.3">
      <c r="A136" s="1">
        <f t="shared" si="130"/>
        <v>1</v>
      </c>
      <c r="B136" s="2" t="s">
        <v>18</v>
      </c>
      <c r="C136" s="17" t="s">
        <v>37</v>
      </c>
      <c r="D136" s="4">
        <f t="shared" ref="D136:J136" si="132">D137+D145+D146+D147</f>
        <v>1700000</v>
      </c>
      <c r="E136" s="4">
        <f t="shared" si="132"/>
        <v>1700000</v>
      </c>
      <c r="F136" s="4">
        <f t="shared" si="132"/>
        <v>1270000</v>
      </c>
      <c r="G136" s="4">
        <f t="shared" si="132"/>
        <v>1158171</v>
      </c>
      <c r="H136" s="4">
        <f t="shared" si="132"/>
        <v>1158171</v>
      </c>
      <c r="I136" s="4">
        <f t="shared" si="132"/>
        <v>0</v>
      </c>
      <c r="J136" s="29">
        <f t="shared" si="132"/>
        <v>111829</v>
      </c>
      <c r="K136" s="35">
        <f t="shared" si="129"/>
        <v>0.91194566929133858</v>
      </c>
      <c r="L136" s="4">
        <f t="shared" ref="L136" si="133">L137+L145+L146+L147</f>
        <v>1158171</v>
      </c>
      <c r="M136" s="35">
        <f t="shared" si="131"/>
        <v>0.91194566929133858</v>
      </c>
    </row>
    <row r="137" spans="1:13" s="1" customFormat="1" ht="15.75" thickTop="1" x14ac:dyDescent="0.25">
      <c r="A137" s="1">
        <f t="shared" si="130"/>
        <v>1</v>
      </c>
      <c r="B137" s="78" t="s">
        <v>1</v>
      </c>
      <c r="C137" s="5" t="s">
        <v>22</v>
      </c>
      <c r="D137" s="6">
        <f t="shared" ref="D137:J137" si="134">SUM(D138:D144)</f>
        <v>1700000</v>
      </c>
      <c r="E137" s="6">
        <f t="shared" si="134"/>
        <v>1700000</v>
      </c>
      <c r="F137" s="6">
        <f t="shared" si="134"/>
        <v>1270000</v>
      </c>
      <c r="G137" s="6">
        <f t="shared" si="134"/>
        <v>1158171</v>
      </c>
      <c r="H137" s="6">
        <f t="shared" si="134"/>
        <v>1158171</v>
      </c>
      <c r="I137" s="6">
        <f t="shared" si="134"/>
        <v>0</v>
      </c>
      <c r="J137" s="23">
        <f t="shared" si="134"/>
        <v>111829</v>
      </c>
      <c r="K137" s="35">
        <f t="shared" si="129"/>
        <v>0.91194566929133858</v>
      </c>
      <c r="L137" s="6">
        <f t="shared" ref="L137" si="135">SUM(L138:L144)</f>
        <v>1158171</v>
      </c>
      <c r="M137" s="35">
        <f t="shared" si="131"/>
        <v>0.91194566929133858</v>
      </c>
    </row>
    <row r="138" spans="1:13" s="1" customFormat="1" x14ac:dyDescent="0.25">
      <c r="A138" s="1">
        <f t="shared" si="130"/>
        <v>0</v>
      </c>
      <c r="B138" s="79"/>
      <c r="C138" s="11" t="s">
        <v>27</v>
      </c>
      <c r="D138" s="12"/>
      <c r="E138" s="12"/>
      <c r="F138" s="12"/>
      <c r="G138" s="12"/>
      <c r="H138" s="12"/>
      <c r="I138" s="12">
        <f t="shared" ref="I138:I147" si="136">G138-H138</f>
        <v>0</v>
      </c>
      <c r="J138" s="24">
        <f t="shared" ref="J138:J147" si="137">F138-G138</f>
        <v>0</v>
      </c>
      <c r="K138" s="35" t="e">
        <f t="shared" si="129"/>
        <v>#DIV/0!</v>
      </c>
      <c r="L138" s="12"/>
      <c r="M138" s="35" t="e">
        <f t="shared" si="131"/>
        <v>#DIV/0!</v>
      </c>
    </row>
    <row r="139" spans="1:13" s="1" customFormat="1" x14ac:dyDescent="0.25">
      <c r="A139" s="1">
        <f t="shared" si="130"/>
        <v>1</v>
      </c>
      <c r="B139" s="79"/>
      <c r="C139" s="13" t="s">
        <v>28</v>
      </c>
      <c r="D139" s="14">
        <v>1700000</v>
      </c>
      <c r="E139" s="14">
        <v>1700000</v>
      </c>
      <c r="F139" s="14">
        <v>1270000</v>
      </c>
      <c r="G139" s="14">
        <v>1158171</v>
      </c>
      <c r="H139" s="14">
        <v>1158171</v>
      </c>
      <c r="I139" s="14">
        <f>G139-H139</f>
        <v>0</v>
      </c>
      <c r="J139" s="25">
        <f t="shared" si="137"/>
        <v>111829</v>
      </c>
      <c r="K139" s="35">
        <f t="shared" si="129"/>
        <v>0.91194566929133858</v>
      </c>
      <c r="L139" s="14">
        <v>1158171</v>
      </c>
      <c r="M139" s="35">
        <f t="shared" si="131"/>
        <v>0.91194566929133858</v>
      </c>
    </row>
    <row r="140" spans="1:13" s="1" customFormat="1" x14ac:dyDescent="0.25">
      <c r="A140" s="1">
        <f t="shared" si="130"/>
        <v>0</v>
      </c>
      <c r="B140" s="79"/>
      <c r="C140" s="13" t="s">
        <v>29</v>
      </c>
      <c r="D140" s="14"/>
      <c r="E140" s="14"/>
      <c r="F140" s="14"/>
      <c r="G140" s="14"/>
      <c r="H140" s="14"/>
      <c r="I140" s="14">
        <f t="shared" si="136"/>
        <v>0</v>
      </c>
      <c r="J140" s="25">
        <f t="shared" si="137"/>
        <v>0</v>
      </c>
      <c r="K140" s="35" t="e">
        <f t="shared" si="129"/>
        <v>#DIV/0!</v>
      </c>
      <c r="L140" s="14"/>
      <c r="M140" s="35" t="e">
        <f t="shared" si="131"/>
        <v>#DIV/0!</v>
      </c>
    </row>
    <row r="141" spans="1:13" s="1" customFormat="1" x14ac:dyDescent="0.25">
      <c r="A141" s="1">
        <f t="shared" si="130"/>
        <v>0</v>
      </c>
      <c r="B141" s="79"/>
      <c r="C141" s="13" t="s">
        <v>30</v>
      </c>
      <c r="D141" s="14"/>
      <c r="E141" s="14"/>
      <c r="F141" s="14"/>
      <c r="G141" s="14"/>
      <c r="H141" s="14"/>
      <c r="I141" s="14">
        <f t="shared" si="136"/>
        <v>0</v>
      </c>
      <c r="J141" s="25">
        <f t="shared" si="137"/>
        <v>0</v>
      </c>
      <c r="K141" s="35" t="e">
        <f t="shared" si="129"/>
        <v>#DIV/0!</v>
      </c>
      <c r="L141" s="14"/>
      <c r="M141" s="35" t="e">
        <f t="shared" si="131"/>
        <v>#DIV/0!</v>
      </c>
    </row>
    <row r="142" spans="1:13" s="1" customFormat="1" x14ac:dyDescent="0.25">
      <c r="A142" s="1">
        <f t="shared" si="130"/>
        <v>0</v>
      </c>
      <c r="B142" s="79"/>
      <c r="C142" s="13" t="s">
        <v>31</v>
      </c>
      <c r="D142" s="14"/>
      <c r="E142" s="14"/>
      <c r="F142" s="14"/>
      <c r="G142" s="14"/>
      <c r="H142" s="14"/>
      <c r="I142" s="14">
        <f t="shared" si="136"/>
        <v>0</v>
      </c>
      <c r="J142" s="25">
        <f t="shared" si="137"/>
        <v>0</v>
      </c>
      <c r="K142" s="35" t="e">
        <f t="shared" si="129"/>
        <v>#DIV/0!</v>
      </c>
      <c r="L142" s="14"/>
      <c r="M142" s="35" t="e">
        <f t="shared" si="131"/>
        <v>#DIV/0!</v>
      </c>
    </row>
    <row r="143" spans="1:13" s="1" customFormat="1" x14ac:dyDescent="0.25">
      <c r="A143" s="1">
        <f t="shared" si="130"/>
        <v>0</v>
      </c>
      <c r="B143" s="79"/>
      <c r="C143" s="13" t="s">
        <v>32</v>
      </c>
      <c r="D143" s="14"/>
      <c r="E143" s="14"/>
      <c r="F143" s="14"/>
      <c r="G143" s="14"/>
      <c r="H143" s="14"/>
      <c r="I143" s="14">
        <f t="shared" si="136"/>
        <v>0</v>
      </c>
      <c r="J143" s="25">
        <f t="shared" si="137"/>
        <v>0</v>
      </c>
      <c r="K143" s="35" t="e">
        <f t="shared" si="129"/>
        <v>#DIV/0!</v>
      </c>
      <c r="L143" s="14"/>
      <c r="M143" s="35" t="e">
        <f t="shared" si="131"/>
        <v>#DIV/0!</v>
      </c>
    </row>
    <row r="144" spans="1:13" s="1" customFormat="1" x14ac:dyDescent="0.25">
      <c r="A144" s="1">
        <f t="shared" si="130"/>
        <v>0</v>
      </c>
      <c r="B144" s="79"/>
      <c r="C144" s="15" t="s">
        <v>33</v>
      </c>
      <c r="D144" s="16"/>
      <c r="E144" s="16"/>
      <c r="F144" s="16"/>
      <c r="G144" s="16"/>
      <c r="H144" s="16"/>
      <c r="I144" s="16">
        <f t="shared" si="136"/>
        <v>0</v>
      </c>
      <c r="J144" s="26">
        <f t="shared" si="137"/>
        <v>0</v>
      </c>
      <c r="K144" s="35" t="e">
        <f t="shared" si="129"/>
        <v>#DIV/0!</v>
      </c>
      <c r="L144" s="16"/>
      <c r="M144" s="35" t="e">
        <f t="shared" si="131"/>
        <v>#DIV/0!</v>
      </c>
    </row>
    <row r="145" spans="1:14" s="1" customFormat="1" x14ac:dyDescent="0.25">
      <c r="A145" s="1">
        <f t="shared" si="130"/>
        <v>0</v>
      </c>
      <c r="B145" s="79"/>
      <c r="C145" s="7" t="s">
        <v>23</v>
      </c>
      <c r="D145" s="8"/>
      <c r="E145" s="8"/>
      <c r="F145" s="8"/>
      <c r="G145" s="8"/>
      <c r="H145" s="8"/>
      <c r="I145" s="8">
        <f t="shared" si="136"/>
        <v>0</v>
      </c>
      <c r="J145" s="27">
        <f t="shared" si="137"/>
        <v>0</v>
      </c>
      <c r="K145" s="35" t="e">
        <f t="shared" si="129"/>
        <v>#DIV/0!</v>
      </c>
      <c r="L145" s="8"/>
      <c r="M145" s="35" t="e">
        <f t="shared" si="131"/>
        <v>#DIV/0!</v>
      </c>
    </row>
    <row r="146" spans="1:14" s="1" customFormat="1" x14ac:dyDescent="0.25">
      <c r="A146" s="1">
        <f t="shared" si="130"/>
        <v>0</v>
      </c>
      <c r="B146" s="79"/>
      <c r="C146" s="7" t="s">
        <v>24</v>
      </c>
      <c r="D146" s="8"/>
      <c r="E146" s="8"/>
      <c r="F146" s="8"/>
      <c r="G146" s="8"/>
      <c r="H146" s="8"/>
      <c r="I146" s="8">
        <f t="shared" si="136"/>
        <v>0</v>
      </c>
      <c r="J146" s="27">
        <f t="shared" si="137"/>
        <v>0</v>
      </c>
      <c r="K146" s="35" t="e">
        <f t="shared" si="129"/>
        <v>#DIV/0!</v>
      </c>
      <c r="L146" s="8"/>
      <c r="M146" s="35" t="e">
        <f t="shared" si="131"/>
        <v>#DIV/0!</v>
      </c>
    </row>
    <row r="147" spans="1:14" s="1" customFormat="1" ht="15.75" thickBot="1" x14ac:dyDescent="0.3">
      <c r="A147" s="1">
        <f t="shared" si="130"/>
        <v>0</v>
      </c>
      <c r="B147" s="80"/>
      <c r="C147" s="9" t="s">
        <v>25</v>
      </c>
      <c r="D147" s="10"/>
      <c r="E147" s="10"/>
      <c r="F147" s="10"/>
      <c r="G147" s="10"/>
      <c r="H147" s="10"/>
      <c r="I147" s="10">
        <f t="shared" si="136"/>
        <v>0</v>
      </c>
      <c r="J147" s="28">
        <f t="shared" si="137"/>
        <v>0</v>
      </c>
      <c r="K147" s="35" t="e">
        <f t="shared" si="129"/>
        <v>#DIV/0!</v>
      </c>
      <c r="L147" s="10"/>
      <c r="M147" s="35" t="e">
        <f t="shared" si="131"/>
        <v>#DIV/0!</v>
      </c>
    </row>
    <row r="148" spans="1:14" ht="54.75" thickTop="1" thickBot="1" x14ac:dyDescent="0.3">
      <c r="A148" s="1">
        <f t="shared" si="130"/>
        <v>1</v>
      </c>
      <c r="B148" s="2" t="s">
        <v>19</v>
      </c>
      <c r="C148" s="3" t="s">
        <v>38</v>
      </c>
      <c r="D148" s="4">
        <f t="shared" ref="D148:J148" si="138">D149+D157+D158+D159</f>
        <v>541000</v>
      </c>
      <c r="E148" s="4">
        <f t="shared" si="138"/>
        <v>357123</v>
      </c>
      <c r="F148" s="4">
        <f t="shared" si="138"/>
        <v>333495</v>
      </c>
      <c r="G148" s="4">
        <f t="shared" si="138"/>
        <v>331387.40000000002</v>
      </c>
      <c r="H148" s="4">
        <f t="shared" si="138"/>
        <v>205499.52000000002</v>
      </c>
      <c r="I148" s="4">
        <f t="shared" si="138"/>
        <v>125887.88</v>
      </c>
      <c r="J148" s="29">
        <f t="shared" si="138"/>
        <v>2107.5999999999767</v>
      </c>
      <c r="K148" s="35">
        <f t="shared" si="129"/>
        <v>0.61619970314397521</v>
      </c>
      <c r="L148" s="4">
        <f t="shared" ref="L148" si="139">L149+L157+L158+L159</f>
        <v>331387.40000000002</v>
      </c>
      <c r="M148" s="35">
        <f t="shared" si="131"/>
        <v>0.99368026507144047</v>
      </c>
    </row>
    <row r="149" spans="1:14" s="1" customFormat="1" ht="15.75" thickTop="1" x14ac:dyDescent="0.25">
      <c r="A149" s="1">
        <f t="shared" si="130"/>
        <v>1</v>
      </c>
      <c r="B149" s="78" t="s">
        <v>1</v>
      </c>
      <c r="C149" s="5" t="s">
        <v>22</v>
      </c>
      <c r="D149" s="6">
        <f t="shared" ref="D149:J149" si="140">SUM(D150:D156)</f>
        <v>541000</v>
      </c>
      <c r="E149" s="6">
        <f t="shared" si="140"/>
        <v>357123</v>
      </c>
      <c r="F149" s="6">
        <f t="shared" si="140"/>
        <v>333495</v>
      </c>
      <c r="G149" s="6">
        <f t="shared" si="140"/>
        <v>331387.40000000002</v>
      </c>
      <c r="H149" s="6">
        <f t="shared" si="140"/>
        <v>205499.52000000002</v>
      </c>
      <c r="I149" s="6">
        <f t="shared" si="140"/>
        <v>125887.88</v>
      </c>
      <c r="J149" s="23">
        <f t="shared" si="140"/>
        <v>2107.5999999999767</v>
      </c>
      <c r="K149" s="35">
        <f t="shared" si="129"/>
        <v>0.61619970314397521</v>
      </c>
      <c r="L149" s="6">
        <f t="shared" ref="L149" si="141">SUM(L150:L156)</f>
        <v>331387.40000000002</v>
      </c>
      <c r="M149" s="35">
        <f t="shared" si="131"/>
        <v>0.99368026507144047</v>
      </c>
    </row>
    <row r="150" spans="1:14" s="1" customFormat="1" x14ac:dyDescent="0.25">
      <c r="A150" s="1">
        <f t="shared" si="130"/>
        <v>0</v>
      </c>
      <c r="B150" s="79"/>
      <c r="C150" s="11" t="s">
        <v>27</v>
      </c>
      <c r="D150" s="12"/>
      <c r="E150" s="12"/>
      <c r="F150" s="12"/>
      <c r="G150" s="12"/>
      <c r="H150" s="12"/>
      <c r="I150" s="12">
        <f t="shared" ref="I150:I159" si="142">G150-H150</f>
        <v>0</v>
      </c>
      <c r="J150" s="24">
        <f t="shared" ref="J150:J159" si="143">F150-G150</f>
        <v>0</v>
      </c>
      <c r="K150" s="35" t="e">
        <f t="shared" si="129"/>
        <v>#DIV/0!</v>
      </c>
      <c r="L150" s="12"/>
      <c r="M150" s="35" t="e">
        <f t="shared" si="131"/>
        <v>#DIV/0!</v>
      </c>
    </row>
    <row r="151" spans="1:14" s="1" customFormat="1" x14ac:dyDescent="0.25">
      <c r="A151" s="1">
        <f t="shared" si="130"/>
        <v>1</v>
      </c>
      <c r="B151" s="79"/>
      <c r="C151" s="13" t="s">
        <v>28</v>
      </c>
      <c r="D151" s="14">
        <v>51000</v>
      </c>
      <c r="E151" s="14">
        <v>51000</v>
      </c>
      <c r="F151" s="14">
        <v>51000</v>
      </c>
      <c r="G151" s="14">
        <v>50399</v>
      </c>
      <c r="H151" s="14">
        <v>46204</v>
      </c>
      <c r="I151" s="14">
        <f>G151-H151</f>
        <v>4195</v>
      </c>
      <c r="J151" s="25">
        <f>F151-G151</f>
        <v>601</v>
      </c>
      <c r="K151" s="35">
        <f t="shared" si="129"/>
        <v>0.90596078431372551</v>
      </c>
      <c r="L151" s="14">
        <v>50399</v>
      </c>
      <c r="M151" s="35">
        <f t="shared" si="131"/>
        <v>0.98821568627450984</v>
      </c>
    </row>
    <row r="152" spans="1:14" s="1" customFormat="1" x14ac:dyDescent="0.25">
      <c r="A152" s="1">
        <f t="shared" si="130"/>
        <v>0</v>
      </c>
      <c r="B152" s="79"/>
      <c r="C152" s="13" t="s">
        <v>29</v>
      </c>
      <c r="D152" s="14"/>
      <c r="E152" s="14"/>
      <c r="F152" s="14"/>
      <c r="G152" s="14"/>
      <c r="H152" s="14"/>
      <c r="I152" s="14">
        <f t="shared" si="142"/>
        <v>0</v>
      </c>
      <c r="J152" s="25">
        <f t="shared" si="143"/>
        <v>0</v>
      </c>
      <c r="K152" s="35" t="e">
        <f t="shared" si="129"/>
        <v>#DIV/0!</v>
      </c>
      <c r="L152" s="14"/>
      <c r="M152" s="35" t="e">
        <f t="shared" si="131"/>
        <v>#DIV/0!</v>
      </c>
    </row>
    <row r="153" spans="1:14" s="1" customFormat="1" x14ac:dyDescent="0.25">
      <c r="A153" s="1">
        <f t="shared" si="130"/>
        <v>0</v>
      </c>
      <c r="B153" s="79"/>
      <c r="C153" s="13" t="s">
        <v>30</v>
      </c>
      <c r="D153" s="14"/>
      <c r="E153" s="14"/>
      <c r="F153" s="14"/>
      <c r="G153" s="14"/>
      <c r="H153" s="14"/>
      <c r="I153" s="14">
        <f t="shared" si="142"/>
        <v>0</v>
      </c>
      <c r="J153" s="25">
        <f t="shared" si="143"/>
        <v>0</v>
      </c>
      <c r="K153" s="35" t="e">
        <f t="shared" si="129"/>
        <v>#DIV/0!</v>
      </c>
      <c r="L153" s="14"/>
      <c r="M153" s="35" t="e">
        <f t="shared" si="131"/>
        <v>#DIV/0!</v>
      </c>
    </row>
    <row r="154" spans="1:14" s="1" customFormat="1" x14ac:dyDescent="0.25">
      <c r="A154" s="1">
        <f t="shared" si="130"/>
        <v>0</v>
      </c>
      <c r="B154" s="79"/>
      <c r="C154" s="13" t="s">
        <v>31</v>
      </c>
      <c r="D154" s="14"/>
      <c r="E154" s="14"/>
      <c r="F154" s="14"/>
      <c r="G154" s="14"/>
      <c r="H154" s="14"/>
      <c r="I154" s="14">
        <f t="shared" si="142"/>
        <v>0</v>
      </c>
      <c r="J154" s="25">
        <f t="shared" si="143"/>
        <v>0</v>
      </c>
      <c r="K154" s="35" t="e">
        <f t="shared" si="129"/>
        <v>#DIV/0!</v>
      </c>
      <c r="L154" s="14"/>
      <c r="M154" s="35" t="e">
        <f t="shared" si="131"/>
        <v>#DIV/0!</v>
      </c>
    </row>
    <row r="155" spans="1:14" s="1" customFormat="1" x14ac:dyDescent="0.25">
      <c r="A155" s="1">
        <f t="shared" si="130"/>
        <v>1</v>
      </c>
      <c r="B155" s="79"/>
      <c r="C155" s="13" t="s">
        <v>32</v>
      </c>
      <c r="D155" s="14">
        <v>490000</v>
      </c>
      <c r="E155" s="14">
        <v>306123</v>
      </c>
      <c r="F155" s="14">
        <v>282495</v>
      </c>
      <c r="G155" s="14">
        <v>280988.40000000002</v>
      </c>
      <c r="H155" s="14">
        <v>159295.52000000002</v>
      </c>
      <c r="I155" s="14">
        <f t="shared" si="142"/>
        <v>121692.88</v>
      </c>
      <c r="J155" s="25">
        <f t="shared" si="143"/>
        <v>1506.5999999999767</v>
      </c>
      <c r="K155" s="35">
        <f t="shared" si="129"/>
        <v>0.56388792721995085</v>
      </c>
      <c r="L155" s="14">
        <v>280988.40000000002</v>
      </c>
      <c r="M155" s="35">
        <f t="shared" si="131"/>
        <v>0.99466680826209319</v>
      </c>
      <c r="N155" s="1" t="s">
        <v>53</v>
      </c>
    </row>
    <row r="156" spans="1:14" s="1" customFormat="1" x14ac:dyDescent="0.25">
      <c r="A156" s="1">
        <f t="shared" si="130"/>
        <v>0</v>
      </c>
      <c r="B156" s="79"/>
      <c r="C156" s="15" t="s">
        <v>33</v>
      </c>
      <c r="D156" s="16"/>
      <c r="E156" s="16"/>
      <c r="F156" s="16"/>
      <c r="G156" s="16"/>
      <c r="H156" s="16"/>
      <c r="I156" s="16">
        <f t="shared" si="142"/>
        <v>0</v>
      </c>
      <c r="J156" s="26">
        <f t="shared" si="143"/>
        <v>0</v>
      </c>
      <c r="K156" s="35" t="e">
        <f t="shared" si="129"/>
        <v>#DIV/0!</v>
      </c>
      <c r="L156" s="16"/>
      <c r="M156" s="35" t="e">
        <f t="shared" si="131"/>
        <v>#DIV/0!</v>
      </c>
    </row>
    <row r="157" spans="1:14" s="1" customFormat="1" x14ac:dyDescent="0.25">
      <c r="A157" s="1">
        <f t="shared" si="130"/>
        <v>0</v>
      </c>
      <c r="B157" s="79"/>
      <c r="C157" s="7" t="s">
        <v>23</v>
      </c>
      <c r="D157" s="8"/>
      <c r="E157" s="8"/>
      <c r="F157" s="8"/>
      <c r="G157" s="8"/>
      <c r="H157" s="8"/>
      <c r="I157" s="8">
        <f t="shared" si="142"/>
        <v>0</v>
      </c>
      <c r="J157" s="27">
        <f t="shared" si="143"/>
        <v>0</v>
      </c>
      <c r="K157" s="35" t="e">
        <f t="shared" si="129"/>
        <v>#DIV/0!</v>
      </c>
      <c r="L157" s="8"/>
      <c r="M157" s="35" t="e">
        <f t="shared" si="131"/>
        <v>#DIV/0!</v>
      </c>
    </row>
    <row r="158" spans="1:14" s="1" customFormat="1" x14ac:dyDescent="0.25">
      <c r="A158" s="1">
        <f t="shared" si="130"/>
        <v>0</v>
      </c>
      <c r="B158" s="79"/>
      <c r="C158" s="7" t="s">
        <v>24</v>
      </c>
      <c r="D158" s="8"/>
      <c r="E158" s="8"/>
      <c r="F158" s="8"/>
      <c r="G158" s="8"/>
      <c r="H158" s="8"/>
      <c r="I158" s="8">
        <f t="shared" si="142"/>
        <v>0</v>
      </c>
      <c r="J158" s="27">
        <f t="shared" si="143"/>
        <v>0</v>
      </c>
      <c r="K158" s="35" t="e">
        <f t="shared" si="129"/>
        <v>#DIV/0!</v>
      </c>
      <c r="L158" s="8"/>
      <c r="M158" s="35" t="e">
        <f t="shared" si="131"/>
        <v>#DIV/0!</v>
      </c>
    </row>
    <row r="159" spans="1:14" s="1" customFormat="1" ht="15.75" thickBot="1" x14ac:dyDescent="0.3">
      <c r="A159" s="1">
        <f t="shared" si="130"/>
        <v>0</v>
      </c>
      <c r="B159" s="80"/>
      <c r="C159" s="9" t="s">
        <v>25</v>
      </c>
      <c r="D159" s="10"/>
      <c r="E159" s="10"/>
      <c r="F159" s="10"/>
      <c r="G159" s="10"/>
      <c r="H159" s="10"/>
      <c r="I159" s="10">
        <f t="shared" si="142"/>
        <v>0</v>
      </c>
      <c r="J159" s="28">
        <f t="shared" si="143"/>
        <v>0</v>
      </c>
      <c r="K159" s="35" t="e">
        <f t="shared" si="129"/>
        <v>#DIV/0!</v>
      </c>
      <c r="L159" s="10"/>
      <c r="M159" s="35" t="e">
        <f t="shared" si="131"/>
        <v>#DIV/0!</v>
      </c>
    </row>
    <row r="160" spans="1:14" ht="39" customHeight="1" thickTop="1" thickBot="1" x14ac:dyDescent="0.3">
      <c r="A160" s="1">
        <f t="shared" si="130"/>
        <v>1</v>
      </c>
      <c r="B160" s="2" t="s">
        <v>20</v>
      </c>
      <c r="C160" s="3" t="s">
        <v>21</v>
      </c>
      <c r="D160" s="4">
        <f t="shared" ref="D160:J160" si="144">D161+D169+D170+D171</f>
        <v>200000</v>
      </c>
      <c r="E160" s="4">
        <f t="shared" si="144"/>
        <v>200000</v>
      </c>
      <c r="F160" s="4">
        <f t="shared" si="144"/>
        <v>150290</v>
      </c>
      <c r="G160" s="4">
        <f t="shared" si="144"/>
        <v>135827.5</v>
      </c>
      <c r="H160" s="4">
        <f t="shared" si="144"/>
        <v>84369.5</v>
      </c>
      <c r="I160" s="4">
        <f t="shared" si="144"/>
        <v>51458</v>
      </c>
      <c r="J160" s="29">
        <f t="shared" si="144"/>
        <v>14462.5</v>
      </c>
      <c r="K160" s="35">
        <f t="shared" si="129"/>
        <v>0.56137800252844505</v>
      </c>
      <c r="L160" s="4">
        <f t="shared" ref="L160" si="145">L161+L169+L170+L171</f>
        <v>146827.5</v>
      </c>
      <c r="M160" s="35">
        <f t="shared" si="131"/>
        <v>0.97696120833056088</v>
      </c>
    </row>
    <row r="161" spans="1:13" s="1" customFormat="1" ht="15.75" thickTop="1" x14ac:dyDescent="0.25">
      <c r="A161" s="1">
        <f t="shared" si="130"/>
        <v>1</v>
      </c>
      <c r="B161" s="78" t="s">
        <v>1</v>
      </c>
      <c r="C161" s="5" t="s">
        <v>22</v>
      </c>
      <c r="D161" s="6">
        <f t="shared" ref="D161:J161" si="146">SUM(D162:D168)</f>
        <v>200000</v>
      </c>
      <c r="E161" s="6">
        <f t="shared" si="146"/>
        <v>200000</v>
      </c>
      <c r="F161" s="6">
        <f t="shared" si="146"/>
        <v>150290</v>
      </c>
      <c r="G161" s="6">
        <f t="shared" si="146"/>
        <v>135827.5</v>
      </c>
      <c r="H161" s="6">
        <f t="shared" si="146"/>
        <v>84369.5</v>
      </c>
      <c r="I161" s="6">
        <f t="shared" si="146"/>
        <v>51458</v>
      </c>
      <c r="J161" s="23">
        <f t="shared" si="146"/>
        <v>14462.5</v>
      </c>
      <c r="K161" s="35">
        <f t="shared" si="129"/>
        <v>0.56137800252844505</v>
      </c>
      <c r="L161" s="6">
        <f t="shared" ref="L161" si="147">SUM(L162:L168)</f>
        <v>146827.5</v>
      </c>
      <c r="M161" s="35">
        <f t="shared" si="131"/>
        <v>0.97696120833056088</v>
      </c>
    </row>
    <row r="162" spans="1:13" s="1" customFormat="1" x14ac:dyDescent="0.25">
      <c r="A162" s="1">
        <f t="shared" si="130"/>
        <v>0</v>
      </c>
      <c r="B162" s="79"/>
      <c r="C162" s="11" t="s">
        <v>27</v>
      </c>
      <c r="D162" s="12"/>
      <c r="E162" s="12"/>
      <c r="F162" s="12"/>
      <c r="G162" s="12"/>
      <c r="H162" s="12"/>
      <c r="I162" s="12">
        <f t="shared" ref="I162:I171" si="148">G162-H162</f>
        <v>0</v>
      </c>
      <c r="J162" s="24">
        <f t="shared" ref="J162:J171" si="149">F162-G162</f>
        <v>0</v>
      </c>
      <c r="K162" s="35" t="e">
        <f t="shared" si="129"/>
        <v>#DIV/0!</v>
      </c>
      <c r="L162" s="12"/>
      <c r="M162" s="35" t="e">
        <f t="shared" si="131"/>
        <v>#DIV/0!</v>
      </c>
    </row>
    <row r="163" spans="1:13" s="1" customFormat="1" x14ac:dyDescent="0.25">
      <c r="A163" s="1">
        <f t="shared" si="130"/>
        <v>1</v>
      </c>
      <c r="B163" s="79"/>
      <c r="C163" s="13" t="s">
        <v>28</v>
      </c>
      <c r="D163" s="14">
        <v>200000</v>
      </c>
      <c r="E163" s="14">
        <v>200000</v>
      </c>
      <c r="F163" s="14">
        <v>150290</v>
      </c>
      <c r="G163" s="14">
        <v>135827.5</v>
      </c>
      <c r="H163" s="14">
        <v>84369.5</v>
      </c>
      <c r="I163" s="14">
        <f>G163-H163</f>
        <v>51458</v>
      </c>
      <c r="J163" s="25">
        <f t="shared" si="149"/>
        <v>14462.5</v>
      </c>
      <c r="K163" s="35">
        <f>H163/F163</f>
        <v>0.56137800252844505</v>
      </c>
      <c r="L163" s="14">
        <f>G163+11000</f>
        <v>146827.5</v>
      </c>
      <c r="M163" s="35">
        <f t="shared" si="131"/>
        <v>0.97696120833056088</v>
      </c>
    </row>
    <row r="164" spans="1:13" s="1" customFormat="1" x14ac:dyDescent="0.25">
      <c r="A164" s="1">
        <f t="shared" si="130"/>
        <v>0</v>
      </c>
      <c r="B164" s="79"/>
      <c r="C164" s="13" t="s">
        <v>29</v>
      </c>
      <c r="D164" s="14"/>
      <c r="E164" s="14"/>
      <c r="F164" s="14"/>
      <c r="G164" s="14"/>
      <c r="H164" s="14"/>
      <c r="I164" s="14">
        <f t="shared" si="148"/>
        <v>0</v>
      </c>
      <c r="J164" s="25">
        <f t="shared" si="149"/>
        <v>0</v>
      </c>
      <c r="K164" s="35" t="e">
        <f t="shared" ref="K164:K171" si="150">H164/F164</f>
        <v>#DIV/0!</v>
      </c>
      <c r="L164" s="14"/>
      <c r="M164" s="35" t="e">
        <f t="shared" si="131"/>
        <v>#DIV/0!</v>
      </c>
    </row>
    <row r="165" spans="1:13" s="1" customFormat="1" x14ac:dyDescent="0.25">
      <c r="A165" s="1">
        <f t="shared" si="130"/>
        <v>0</v>
      </c>
      <c r="B165" s="79"/>
      <c r="C165" s="13" t="s">
        <v>30</v>
      </c>
      <c r="D165" s="14"/>
      <c r="E165" s="14"/>
      <c r="F165" s="14"/>
      <c r="G165" s="14"/>
      <c r="H165" s="14"/>
      <c r="I165" s="14">
        <f t="shared" si="148"/>
        <v>0</v>
      </c>
      <c r="J165" s="25">
        <f t="shared" si="149"/>
        <v>0</v>
      </c>
      <c r="K165" s="35" t="e">
        <f t="shared" si="150"/>
        <v>#DIV/0!</v>
      </c>
      <c r="L165" s="14"/>
      <c r="M165" s="35" t="e">
        <f t="shared" si="131"/>
        <v>#DIV/0!</v>
      </c>
    </row>
    <row r="166" spans="1:13" s="1" customFormat="1" x14ac:dyDescent="0.25">
      <c r="A166" s="1">
        <f t="shared" si="130"/>
        <v>0</v>
      </c>
      <c r="B166" s="79"/>
      <c r="C166" s="13" t="s">
        <v>31</v>
      </c>
      <c r="D166" s="14"/>
      <c r="E166" s="14"/>
      <c r="F166" s="14"/>
      <c r="G166" s="14"/>
      <c r="H166" s="14"/>
      <c r="I166" s="14">
        <f t="shared" si="148"/>
        <v>0</v>
      </c>
      <c r="J166" s="25">
        <f t="shared" si="149"/>
        <v>0</v>
      </c>
      <c r="K166" s="35" t="e">
        <f t="shared" si="150"/>
        <v>#DIV/0!</v>
      </c>
      <c r="L166" s="14"/>
      <c r="M166" s="35" t="e">
        <f t="shared" si="131"/>
        <v>#DIV/0!</v>
      </c>
    </row>
    <row r="167" spans="1:13" s="1" customFormat="1" x14ac:dyDescent="0.25">
      <c r="A167" s="1">
        <f t="shared" si="130"/>
        <v>0</v>
      </c>
      <c r="B167" s="79"/>
      <c r="C167" s="13" t="s">
        <v>32</v>
      </c>
      <c r="D167" s="14"/>
      <c r="E167" s="14"/>
      <c r="F167" s="14"/>
      <c r="G167" s="14"/>
      <c r="H167" s="14"/>
      <c r="I167" s="14">
        <f t="shared" si="148"/>
        <v>0</v>
      </c>
      <c r="J167" s="25">
        <f t="shared" si="149"/>
        <v>0</v>
      </c>
      <c r="K167" s="35" t="e">
        <f t="shared" si="150"/>
        <v>#DIV/0!</v>
      </c>
      <c r="L167" s="14"/>
      <c r="M167" s="35" t="e">
        <f t="shared" si="131"/>
        <v>#DIV/0!</v>
      </c>
    </row>
    <row r="168" spans="1:13" s="1" customFormat="1" x14ac:dyDescent="0.25">
      <c r="A168" s="1">
        <f t="shared" si="130"/>
        <v>0</v>
      </c>
      <c r="B168" s="79"/>
      <c r="C168" s="15" t="s">
        <v>33</v>
      </c>
      <c r="D168" s="16"/>
      <c r="E168" s="16"/>
      <c r="F168" s="16"/>
      <c r="G168" s="16"/>
      <c r="H168" s="16"/>
      <c r="I168" s="16">
        <f t="shared" si="148"/>
        <v>0</v>
      </c>
      <c r="J168" s="26">
        <f t="shared" si="149"/>
        <v>0</v>
      </c>
      <c r="K168" s="35" t="e">
        <f t="shared" si="150"/>
        <v>#DIV/0!</v>
      </c>
      <c r="L168" s="16"/>
      <c r="M168" s="35" t="e">
        <f t="shared" si="131"/>
        <v>#DIV/0!</v>
      </c>
    </row>
    <row r="169" spans="1:13" s="1" customFormat="1" x14ac:dyDescent="0.25">
      <c r="A169" s="1">
        <f t="shared" si="130"/>
        <v>0</v>
      </c>
      <c r="B169" s="79"/>
      <c r="C169" s="7" t="s">
        <v>23</v>
      </c>
      <c r="D169" s="8"/>
      <c r="E169" s="8"/>
      <c r="F169" s="8"/>
      <c r="G169" s="8"/>
      <c r="H169" s="8"/>
      <c r="I169" s="8">
        <f t="shared" si="148"/>
        <v>0</v>
      </c>
      <c r="J169" s="27">
        <f t="shared" si="149"/>
        <v>0</v>
      </c>
      <c r="K169" s="35" t="e">
        <f t="shared" si="150"/>
        <v>#DIV/0!</v>
      </c>
      <c r="L169" s="8"/>
      <c r="M169" s="35" t="e">
        <f t="shared" si="131"/>
        <v>#DIV/0!</v>
      </c>
    </row>
    <row r="170" spans="1:13" s="1" customFormat="1" x14ac:dyDescent="0.25">
      <c r="A170" s="1">
        <f t="shared" si="130"/>
        <v>0</v>
      </c>
      <c r="B170" s="79"/>
      <c r="C170" s="7" t="s">
        <v>24</v>
      </c>
      <c r="D170" s="8"/>
      <c r="E170" s="8"/>
      <c r="F170" s="8"/>
      <c r="G170" s="8"/>
      <c r="H170" s="8"/>
      <c r="I170" s="8">
        <f t="shared" si="148"/>
        <v>0</v>
      </c>
      <c r="J170" s="27">
        <f t="shared" si="149"/>
        <v>0</v>
      </c>
      <c r="K170" s="35" t="e">
        <f t="shared" si="150"/>
        <v>#DIV/0!</v>
      </c>
      <c r="L170" s="8"/>
      <c r="M170" s="35" t="e">
        <f t="shared" si="131"/>
        <v>#DIV/0!</v>
      </c>
    </row>
    <row r="171" spans="1:13" s="1" customFormat="1" ht="15.75" thickBot="1" x14ac:dyDescent="0.3">
      <c r="A171" s="1">
        <f t="shared" si="130"/>
        <v>0</v>
      </c>
      <c r="B171" s="80"/>
      <c r="C171" s="9" t="s">
        <v>25</v>
      </c>
      <c r="D171" s="10"/>
      <c r="E171" s="10"/>
      <c r="F171" s="10"/>
      <c r="G171" s="10"/>
      <c r="H171" s="10"/>
      <c r="I171" s="10">
        <f t="shared" si="148"/>
        <v>0</v>
      </c>
      <c r="J171" s="28">
        <f t="shared" si="149"/>
        <v>0</v>
      </c>
      <c r="K171" s="35" t="e">
        <f t="shared" si="150"/>
        <v>#DIV/0!</v>
      </c>
      <c r="L171" s="10"/>
      <c r="M171" s="35" t="e">
        <f t="shared" si="131"/>
        <v>#DIV/0!</v>
      </c>
    </row>
    <row r="172" spans="1:13" ht="15.75" thickTop="1" x14ac:dyDescent="0.25"/>
  </sheetData>
  <autoFilter ref="A3:H171"/>
  <mergeCells count="25">
    <mergeCell ref="P2:P3"/>
    <mergeCell ref="Q2:Q3"/>
    <mergeCell ref="B53:B63"/>
    <mergeCell ref="B161:B171"/>
    <mergeCell ref="B5:B15"/>
    <mergeCell ref="D2:F2"/>
    <mergeCell ref="C2:C3"/>
    <mergeCell ref="B2:B3"/>
    <mergeCell ref="B101:B111"/>
    <mergeCell ref="B113:B123"/>
    <mergeCell ref="B125:B135"/>
    <mergeCell ref="B137:B147"/>
    <mergeCell ref="B149:B159"/>
    <mergeCell ref="B65:B75"/>
    <mergeCell ref="B77:B87"/>
    <mergeCell ref="B89:B99"/>
    <mergeCell ref="B17:B27"/>
    <mergeCell ref="B29:B39"/>
    <mergeCell ref="B41:B51"/>
    <mergeCell ref="N2:N3"/>
    <mergeCell ref="O2:O3"/>
    <mergeCell ref="G2:G3"/>
    <mergeCell ref="H2:I2"/>
    <mergeCell ref="J2:J3"/>
    <mergeCell ref="L2:L3"/>
  </mergeCells>
  <pageMargins left="1" right="1" top="1" bottom="1" header="1" footer="1"/>
  <pageSetup scale="5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workbookViewId="0">
      <selection activeCell="I161" sqref="I161"/>
    </sheetView>
  </sheetViews>
  <sheetFormatPr defaultRowHeight="15" x14ac:dyDescent="0.25"/>
  <cols>
    <col min="1" max="1" width="33.875" customWidth="1"/>
    <col min="2" max="2" width="23.75" customWidth="1"/>
    <col min="4" max="4" width="13.25" bestFit="1" customWidth="1"/>
    <col min="5" max="5" width="5.625" customWidth="1"/>
    <col min="6" max="6" width="9.75" bestFit="1" customWidth="1"/>
  </cols>
  <sheetData>
    <row r="3" spans="1:6" x14ac:dyDescent="0.25">
      <c r="A3" s="1" t="s">
        <v>54</v>
      </c>
      <c r="B3" s="36">
        <v>7343290.3800000008</v>
      </c>
      <c r="D3" s="38">
        <f>B3-SUM(B5:B29)</f>
        <v>1949866.3800000008</v>
      </c>
      <c r="F3" s="37">
        <f>D3-D13-D14</f>
        <v>-194493.98999999906</v>
      </c>
    </row>
    <row r="4" spans="1:6" x14ac:dyDescent="0.25">
      <c r="B4" s="36"/>
    </row>
    <row r="5" spans="1:6" x14ac:dyDescent="0.25">
      <c r="A5" t="s">
        <v>27</v>
      </c>
      <c r="B5" s="36">
        <v>3397500</v>
      </c>
    </row>
    <row r="6" spans="1:6" x14ac:dyDescent="0.25">
      <c r="A6" s="1" t="s">
        <v>55</v>
      </c>
      <c r="B6" s="36">
        <f>392406+33000+10000</f>
        <v>435406</v>
      </c>
    </row>
    <row r="7" spans="1:6" x14ac:dyDescent="0.25">
      <c r="A7" s="1" t="s">
        <v>56</v>
      </c>
      <c r="B7" s="36">
        <f>38883+5000</f>
        <v>43883</v>
      </c>
    </row>
    <row r="8" spans="1:6" x14ac:dyDescent="0.25">
      <c r="A8" s="1" t="s">
        <v>57</v>
      </c>
      <c r="B8" s="36">
        <f>1237723+130000</f>
        <v>1367723</v>
      </c>
    </row>
    <row r="9" spans="1:6" s="1" customFormat="1" x14ac:dyDescent="0.25">
      <c r="A9" s="1" t="s">
        <v>60</v>
      </c>
      <c r="B9" s="36">
        <v>130312</v>
      </c>
    </row>
    <row r="10" spans="1:6" x14ac:dyDescent="0.25">
      <c r="A10" s="1" t="s">
        <v>67</v>
      </c>
      <c r="B10" s="36">
        <v>5000</v>
      </c>
    </row>
    <row r="11" spans="1:6" s="1" customFormat="1" x14ac:dyDescent="0.25">
      <c r="B11" s="36"/>
    </row>
    <row r="12" spans="1:6" s="1" customFormat="1" x14ac:dyDescent="0.25">
      <c r="B12" s="36"/>
    </row>
    <row r="13" spans="1:6" x14ac:dyDescent="0.25">
      <c r="A13" s="1" t="s">
        <v>58</v>
      </c>
      <c r="B13" s="36"/>
      <c r="D13" s="36">
        <v>137070.43</v>
      </c>
    </row>
    <row r="14" spans="1:6" x14ac:dyDescent="0.25">
      <c r="A14" s="1" t="s">
        <v>59</v>
      </c>
      <c r="B14" s="36"/>
      <c r="D14" s="36">
        <v>2007289.94</v>
      </c>
    </row>
    <row r="15" spans="1:6" x14ac:dyDescent="0.25">
      <c r="B15" s="36"/>
    </row>
    <row r="16" spans="1:6" x14ac:dyDescent="0.25">
      <c r="B16" s="36"/>
    </row>
    <row r="17" spans="2:2" x14ac:dyDescent="0.25">
      <c r="B17" s="36">
        <v>13600</v>
      </c>
    </row>
    <row r="18" spans="2:2" x14ac:dyDescent="0.25">
      <c r="B18" s="36"/>
    </row>
    <row r="19" spans="2:2" x14ac:dyDescent="0.25">
      <c r="B19" s="36"/>
    </row>
    <row r="20" spans="2:2" x14ac:dyDescent="0.25">
      <c r="B20" s="36"/>
    </row>
    <row r="21" spans="2:2" x14ac:dyDescent="0.25">
      <c r="B21" s="36"/>
    </row>
    <row r="22" spans="2:2" x14ac:dyDescent="0.25">
      <c r="B22" s="36"/>
    </row>
    <row r="23" spans="2:2" x14ac:dyDescent="0.25">
      <c r="B23" s="36"/>
    </row>
    <row r="24" spans="2:2" x14ac:dyDescent="0.25">
      <c r="B24" s="36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"/>
  <sheetViews>
    <sheetView workbookViewId="0">
      <selection activeCell="I161" sqref="I161"/>
    </sheetView>
  </sheetViews>
  <sheetFormatPr defaultRowHeight="15" x14ac:dyDescent="0.25"/>
  <cols>
    <col min="1" max="1" width="3" customWidth="1"/>
    <col min="2" max="2" width="19.875" customWidth="1"/>
    <col min="3" max="3" width="44" customWidth="1"/>
    <col min="4" max="4" width="21.875" customWidth="1"/>
    <col min="6" max="6" width="27" customWidth="1"/>
  </cols>
  <sheetData>
    <row r="1" spans="2:12" ht="7.5" customHeight="1" x14ac:dyDescent="0.25"/>
    <row r="2" spans="2:12" ht="95.25" customHeight="1" x14ac:dyDescent="0.25">
      <c r="D2" s="31" t="s">
        <v>61</v>
      </c>
    </row>
    <row r="3" spans="2:12" ht="45.75" thickBot="1" x14ac:dyDescent="0.3">
      <c r="B3" s="2" t="s">
        <v>2</v>
      </c>
      <c r="C3" s="3" t="s">
        <v>26</v>
      </c>
      <c r="D3" s="39">
        <v>1950000</v>
      </c>
    </row>
    <row r="4" spans="2:12" ht="8.25" customHeight="1" thickTop="1" x14ac:dyDescent="0.25"/>
    <row r="5" spans="2:12" ht="30.75" thickBot="1" x14ac:dyDescent="0.3">
      <c r="B5" s="2" t="s">
        <v>5</v>
      </c>
      <c r="C5" s="3" t="s">
        <v>6</v>
      </c>
      <c r="D5" s="39">
        <v>1656000</v>
      </c>
    </row>
    <row r="6" spans="2:12" ht="27" customHeight="1" thickTop="1" thickBot="1" x14ac:dyDescent="0.3">
      <c r="B6" s="2" t="s">
        <v>7</v>
      </c>
      <c r="C6" s="3" t="s">
        <v>8</v>
      </c>
      <c r="D6" s="39">
        <v>11001562</v>
      </c>
    </row>
    <row r="7" spans="2:12" ht="27" customHeight="1" thickTop="1" thickBot="1" x14ac:dyDescent="0.3">
      <c r="B7" s="2" t="s">
        <v>9</v>
      </c>
      <c r="C7" s="3" t="s">
        <v>10</v>
      </c>
      <c r="D7" s="39">
        <v>624000</v>
      </c>
    </row>
    <row r="8" spans="2:12" ht="30" customHeight="1" thickTop="1" thickBot="1" x14ac:dyDescent="0.3">
      <c r="B8" s="2" t="s">
        <v>11</v>
      </c>
      <c r="C8" s="3" t="s">
        <v>12</v>
      </c>
      <c r="D8" s="39">
        <v>1362041</v>
      </c>
    </row>
    <row r="9" spans="2:12" ht="29.25" customHeight="1" thickTop="1" thickBot="1" x14ac:dyDescent="0.3">
      <c r="B9" s="2" t="s">
        <v>13</v>
      </c>
      <c r="C9" s="3" t="s">
        <v>14</v>
      </c>
      <c r="D9" s="39">
        <v>270000</v>
      </c>
    </row>
    <row r="10" spans="2:12" ht="66.75" customHeight="1" thickTop="1" thickBot="1" x14ac:dyDescent="0.3">
      <c r="B10" s="2" t="s">
        <v>15</v>
      </c>
      <c r="C10" s="3" t="s">
        <v>34</v>
      </c>
      <c r="D10" s="39">
        <v>614000</v>
      </c>
      <c r="E10" s="42">
        <v>879000</v>
      </c>
      <c r="F10" s="41" t="s">
        <v>62</v>
      </c>
      <c r="H10" s="43">
        <v>15600</v>
      </c>
      <c r="I10" s="43">
        <v>229741</v>
      </c>
      <c r="J10" s="43">
        <v>18200</v>
      </c>
      <c r="L10" s="40">
        <f>E10-H10-I10-J10</f>
        <v>615459</v>
      </c>
    </row>
    <row r="11" spans="2:12" ht="39.75" thickTop="1" thickBot="1" x14ac:dyDescent="0.3">
      <c r="B11" s="2" t="s">
        <v>16</v>
      </c>
      <c r="C11" s="17" t="s">
        <v>35</v>
      </c>
      <c r="D11" s="39">
        <v>380000</v>
      </c>
    </row>
    <row r="12" spans="2:12" ht="42" thickTop="1" thickBot="1" x14ac:dyDescent="0.3">
      <c r="B12" s="2" t="s">
        <v>17</v>
      </c>
      <c r="C12" s="3" t="s">
        <v>36</v>
      </c>
      <c r="D12" s="39">
        <v>442631</v>
      </c>
    </row>
    <row r="13" spans="2:12" ht="78" thickTop="1" thickBot="1" x14ac:dyDescent="0.3">
      <c r="B13" s="2" t="s">
        <v>18</v>
      </c>
      <c r="C13" s="17" t="s">
        <v>37</v>
      </c>
      <c r="D13" s="39">
        <v>1270000</v>
      </c>
    </row>
    <row r="14" spans="2:12" ht="42" thickTop="1" thickBot="1" x14ac:dyDescent="0.3">
      <c r="B14" s="2" t="s">
        <v>19</v>
      </c>
      <c r="C14" s="3" t="s">
        <v>38</v>
      </c>
      <c r="D14" s="39">
        <v>333495</v>
      </c>
    </row>
    <row r="15" spans="2:12" ht="16.5" thickTop="1" thickBot="1" x14ac:dyDescent="0.3">
      <c r="B15" s="2" t="s">
        <v>20</v>
      </c>
      <c r="C15" s="3" t="s">
        <v>21</v>
      </c>
      <c r="D15" s="4">
        <v>150290</v>
      </c>
    </row>
    <row r="16" spans="2:12" ht="15.75" thickTop="1" x14ac:dyDescent="0.25"/>
    <row r="17" spans="4:4" x14ac:dyDescent="0.25">
      <c r="D17" s="61">
        <f>SUM(D3:D15)</f>
        <v>20054019</v>
      </c>
    </row>
  </sheetData>
  <pageMargins left="0" right="0" top="0.75" bottom="0.75" header="0.3" footer="0.3"/>
  <pageSetup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prognozi (3)</vt:lpstr>
      <vt:lpstr>prognozi (2)</vt:lpstr>
      <vt:lpstr>Sheet1</vt:lpstr>
      <vt:lpstr>Sheet2</vt:lpstr>
      <vt:lpstr>Sheet3</vt:lpstr>
      <vt:lpstr>'prognozi (2)'!Print_Area</vt:lpstr>
      <vt:lpstr>'prognozi (3)'!Print_Area</vt:lpstr>
      <vt:lpstr>Sheet1!Print_Area</vt:lpstr>
      <vt:lpstr>Sheet3!Print_Area</vt:lpstr>
      <vt:lpstr>'prognozi (3)'!Print_Titles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User</cp:lastModifiedBy>
  <cp:lastPrinted>2015-11-27T14:48:41Z</cp:lastPrinted>
  <dcterms:created xsi:type="dcterms:W3CDTF">2014-11-06T07:33:55Z</dcterms:created>
  <dcterms:modified xsi:type="dcterms:W3CDTF">2015-12-25T12:34:26Z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